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X:\Student Govt\GSA\BUDGET\20-21\"/>
    </mc:Choice>
  </mc:AlternateContent>
  <xr:revisionPtr revIDLastSave="0" documentId="13_ncr:1_{4D724A33-1A15-4867-9B06-6A974FBEE8C1}" xr6:coauthVersionLast="36" xr6:coauthVersionMax="45" xr10:uidLastSave="{00000000-0000-0000-0000-000000000000}"/>
  <bookViews>
    <workbookView xWindow="0" yWindow="0" windowWidth="28800" windowHeight="12225" xr2:uid="{00000000-000D-0000-FFFF-FFFF00000000}"/>
  </bookViews>
  <sheets>
    <sheet name="OBUD.XLS " sheetId="1" r:id="rId1"/>
    <sheet name="FEECALC" sheetId="2" r:id="rId2"/>
    <sheet name="STIPENDS " sheetId="3" r:id="rId3"/>
    <sheet name="Staff Director Stipends" sheetId="4" r:id="rId4"/>
    <sheet name="TAXES" sheetId="5" r:id="rId5"/>
  </sheets>
  <definedNames>
    <definedName name="MONTH">#REF!</definedName>
    <definedName name="Print_Area_MI" localSheetId="1">FEECALC!$O$5:$AB$53</definedName>
    <definedName name="Print_Area_MI">#REF!</definedName>
  </definedNames>
  <calcPr calcId="191029" concurrentCalc="0"/>
</workbook>
</file>

<file path=xl/calcChain.xml><?xml version="1.0" encoding="utf-8"?>
<calcChain xmlns="http://schemas.openxmlformats.org/spreadsheetml/2006/main">
  <c r="G14" i="1" l="1"/>
  <c r="I28" i="1"/>
  <c r="M64" i="1"/>
  <c r="L64" i="1"/>
  <c r="I23" i="1"/>
  <c r="G8" i="5"/>
  <c r="G14" i="5"/>
  <c r="G18" i="5"/>
  <c r="I26" i="1"/>
  <c r="I59" i="1"/>
  <c r="I79" i="1"/>
  <c r="I14" i="1"/>
  <c r="I21" i="1"/>
  <c r="I80" i="1"/>
  <c r="G21" i="1"/>
  <c r="I28" i="4"/>
  <c r="M71" i="1"/>
  <c r="G78" i="1"/>
  <c r="I44" i="1"/>
  <c r="I71" i="1"/>
  <c r="G59" i="1"/>
  <c r="G79" i="1"/>
  <c r="G80" i="1"/>
  <c r="M65" i="1"/>
  <c r="I28" i="3"/>
  <c r="E18" i="5"/>
  <c r="E14" i="5"/>
  <c r="K28" i="4"/>
  <c r="G28" i="4"/>
  <c r="G29" i="4"/>
  <c r="F28" i="4"/>
  <c r="E28" i="4"/>
  <c r="E29" i="4"/>
  <c r="B28" i="4"/>
  <c r="I27" i="4"/>
  <c r="I24" i="4"/>
  <c r="I23" i="4"/>
  <c r="I22" i="4"/>
  <c r="I21" i="4"/>
  <c r="I18" i="4"/>
  <c r="I17" i="4"/>
  <c r="I16" i="4"/>
  <c r="K14" i="4"/>
  <c r="I14" i="4"/>
  <c r="G14" i="4"/>
  <c r="F14" i="4"/>
  <c r="F29" i="4"/>
  <c r="K30" i="3"/>
  <c r="K29" i="3"/>
  <c r="G29" i="3"/>
  <c r="F29" i="3"/>
  <c r="E29" i="3"/>
  <c r="E30" i="3"/>
  <c r="B29" i="3"/>
  <c r="F28" i="3"/>
  <c r="D28" i="3"/>
  <c r="B28" i="3"/>
  <c r="F27" i="3"/>
  <c r="D27" i="3"/>
  <c r="B27" i="3"/>
  <c r="I24" i="3"/>
  <c r="I21" i="3"/>
  <c r="I20" i="3"/>
  <c r="I19" i="3"/>
  <c r="I27" i="3"/>
  <c r="I18" i="3"/>
  <c r="I17" i="3"/>
  <c r="I16" i="3"/>
  <c r="K14" i="3"/>
  <c r="G14" i="3"/>
  <c r="G30" i="3"/>
  <c r="F14" i="3"/>
  <c r="I13" i="3"/>
  <c r="I12" i="3"/>
  <c r="I11" i="3"/>
  <c r="I10" i="3"/>
  <c r="L10" i="3"/>
  <c r="K66" i="2"/>
  <c r="F61" i="2"/>
  <c r="D61" i="2"/>
  <c r="F60" i="2"/>
  <c r="D60" i="2"/>
  <c r="F55" i="2"/>
  <c r="D55" i="2"/>
  <c r="F54" i="2"/>
  <c r="D54" i="2"/>
  <c r="B54" i="2"/>
  <c r="K54" i="2"/>
  <c r="D49" i="2"/>
  <c r="D48" i="2"/>
  <c r="F42" i="2"/>
  <c r="D42" i="2"/>
  <c r="B42" i="2"/>
  <c r="K42" i="2"/>
  <c r="F41" i="2"/>
  <c r="D41" i="2"/>
  <c r="F36" i="2"/>
  <c r="D36" i="2"/>
  <c r="F35" i="2"/>
  <c r="D35" i="2"/>
  <c r="B35" i="2"/>
  <c r="D29" i="2"/>
  <c r="D28" i="2"/>
  <c r="F19" i="2"/>
  <c r="K19" i="2"/>
  <c r="F18" i="2"/>
  <c r="K18" i="2"/>
  <c r="D17" i="2"/>
  <c r="B17" i="2"/>
  <c r="F48" i="2"/>
  <c r="F16" i="2"/>
  <c r="K16" i="2"/>
  <c r="K15" i="2"/>
  <c r="F15" i="2"/>
  <c r="F14" i="2"/>
  <c r="K14" i="2"/>
  <c r="F13" i="2"/>
  <c r="K13" i="2"/>
  <c r="D12" i="2"/>
  <c r="F10" i="2"/>
  <c r="K10" i="2"/>
  <c r="K9" i="2"/>
  <c r="F9" i="2"/>
  <c r="B8" i="2"/>
  <c r="B55" i="2"/>
  <c r="K55" i="2"/>
  <c r="D7" i="2"/>
  <c r="B7" i="2"/>
  <c r="B60" i="2"/>
  <c r="G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E78" i="1"/>
  <c r="D78" i="1"/>
  <c r="C78" i="1"/>
  <c r="C70" i="1"/>
  <c r="I63" i="1"/>
  <c r="E59" i="1"/>
  <c r="D59" i="1"/>
  <c r="C57" i="1"/>
  <c r="C32" i="1"/>
  <c r="C59" i="1"/>
  <c r="C79" i="1"/>
  <c r="E21" i="1"/>
  <c r="D21" i="1"/>
  <c r="C12" i="1"/>
  <c r="C21" i="1"/>
  <c r="C80" i="1"/>
  <c r="I11" i="1"/>
  <c r="I75" i="1"/>
  <c r="I29" i="3"/>
  <c r="I30" i="3"/>
  <c r="K48" i="2"/>
  <c r="F49" i="2"/>
  <c r="F7" i="2"/>
  <c r="K7" i="2"/>
  <c r="K35" i="2"/>
  <c r="F30" i="3"/>
  <c r="K29" i="4"/>
  <c r="B12" i="2"/>
  <c r="F12" i="2"/>
  <c r="K12" i="2"/>
  <c r="K56" i="2"/>
  <c r="K58" i="2"/>
  <c r="I101" i="1"/>
  <c r="B48" i="2"/>
  <c r="D79" i="1"/>
  <c r="D80" i="1"/>
  <c r="I14" i="3"/>
  <c r="E79" i="1"/>
  <c r="B41" i="2"/>
  <c r="K41" i="2"/>
  <c r="K43" i="2"/>
  <c r="K45" i="2"/>
  <c r="I8" i="1"/>
  <c r="I61" i="1"/>
  <c r="B61" i="2"/>
  <c r="K61" i="2"/>
  <c r="B29" i="2"/>
  <c r="B49" i="2"/>
  <c r="K49" i="2"/>
  <c r="K50" i="2"/>
  <c r="K52" i="2"/>
  <c r="I9" i="1"/>
  <c r="I62" i="1"/>
  <c r="B36" i="2"/>
  <c r="K36" i="2"/>
  <c r="K37" i="2"/>
  <c r="K39" i="2"/>
  <c r="F8" i="2"/>
  <c r="K8" i="2"/>
  <c r="D11" i="2"/>
  <c r="E80" i="1"/>
  <c r="K60" i="2"/>
  <c r="K62" i="2"/>
  <c r="K64" i="2"/>
  <c r="F17" i="2"/>
  <c r="K17" i="2"/>
  <c r="B11" i="2"/>
  <c r="F11" i="2"/>
  <c r="K11" i="2"/>
  <c r="B28" i="2"/>
  <c r="I25" i="1"/>
  <c r="C10" i="5"/>
  <c r="M7" i="2"/>
  <c r="I24" i="1"/>
  <c r="G12" i="5"/>
  <c r="C12" i="5"/>
  <c r="F28" i="2"/>
  <c r="F29" i="2"/>
  <c r="K29" i="2"/>
  <c r="K28" i="2"/>
  <c r="I66" i="1"/>
  <c r="G10" i="5"/>
  <c r="M58" i="2"/>
  <c r="I7" i="1"/>
  <c r="I29" i="4"/>
  <c r="C8" i="5"/>
  <c r="C14" i="5"/>
  <c r="C18" i="5"/>
  <c r="K30" i="2"/>
  <c r="K32" i="2"/>
  <c r="M32" i="2"/>
  <c r="I78" i="1"/>
</calcChain>
</file>

<file path=xl/sharedStrings.xml><?xml version="1.0" encoding="utf-8"?>
<sst xmlns="http://schemas.openxmlformats.org/spreadsheetml/2006/main" count="408" uniqueCount="207">
  <si>
    <t>ASSOCIATED STUDENTS UCLA</t>
  </si>
  <si>
    <t>GRADUATE STUDENTS ASSOCIATION</t>
  </si>
  <si>
    <t>2020-2021 BUDGET</t>
  </si>
  <si>
    <t>2020-2021 ORIGINAL BUDGET</t>
  </si>
  <si>
    <t>ORIG</t>
  </si>
  <si>
    <t>ORIGINAL</t>
  </si>
  <si>
    <t>REVISED*</t>
  </si>
  <si>
    <t>ANTICIPATED</t>
  </si>
  <si>
    <t>REVISED</t>
  </si>
  <si>
    <t>2018-19</t>
  </si>
  <si>
    <t xml:space="preserve">2020-2021 BUDGET </t>
  </si>
  <si>
    <t>2019-20</t>
  </si>
  <si>
    <t xml:space="preserve"># of </t>
  </si>
  <si>
    <t>2020-21</t>
  </si>
  <si>
    <t>$ of</t>
  </si>
  <si>
    <t>GSA BUDGET INCOME WORKSHEET</t>
  </si>
  <si>
    <t>BUDGETABLE INCOME</t>
  </si>
  <si>
    <t>2020-2021</t>
  </si>
  <si>
    <t>2019-2020</t>
  </si>
  <si>
    <t>CHANGE</t>
  </si>
  <si>
    <t xml:space="preserve">STIPENDS </t>
  </si>
  <si>
    <t>% CHNG</t>
  </si>
  <si>
    <t>ACTUAL</t>
  </si>
  <si>
    <t>STIPEND</t>
  </si>
  <si>
    <t xml:space="preserve">BUDGET </t>
  </si>
  <si>
    <t>BUDGET</t>
  </si>
  <si>
    <t>SURPLUS</t>
  </si>
  <si>
    <t>Membership Fees - Central Office</t>
  </si>
  <si>
    <t>ENROLL</t>
  </si>
  <si>
    <t>Officers</t>
  </si>
  <si>
    <t>mths</t>
  </si>
  <si>
    <r>
      <t xml:space="preserve">GENERAL CAMPUS (3 QUARTER AVERAGE, </t>
    </r>
    <r>
      <rPr>
        <sz val="8"/>
        <rFont val="Arial"/>
      </rPr>
      <t>Projected</t>
    </r>
    <r>
      <rPr>
        <sz val="10"/>
        <rFont val="Arial"/>
      </rPr>
      <t>)</t>
    </r>
  </si>
  <si>
    <t>President</t>
  </si>
  <si>
    <t>Vice President-Internal</t>
  </si>
  <si>
    <t>D</t>
  </si>
  <si>
    <t>Vice President-External</t>
  </si>
  <si>
    <t>Membership Fees - Councils</t>
  </si>
  <si>
    <t>Vice President-Academic Affairs</t>
  </si>
  <si>
    <t>EXECUTIVE AND FULLY EMPLOYED MBA*</t>
  </si>
  <si>
    <t>SUBTOTAL OFFICER STIPENDS</t>
  </si>
  <si>
    <t>LEADERSHIP CO-HORT (SCHOOL OF EDUC)**</t>
  </si>
  <si>
    <t>HEALTH SCIENCES ***</t>
  </si>
  <si>
    <t>TOTAL ENROLLMENT</t>
  </si>
  <si>
    <t>E</t>
  </si>
  <si>
    <t xml:space="preserve">Membership Fees - Writing Center </t>
  </si>
  <si>
    <t>MANDATORY FEE</t>
  </si>
  <si>
    <t>Director Stipends  - Report to President</t>
  </si>
  <si>
    <t>qtrs</t>
  </si>
  <si>
    <t>F</t>
  </si>
  <si>
    <t xml:space="preserve">   Communications</t>
  </si>
  <si>
    <t>CalPirg Voluntary Fee</t>
  </si>
  <si>
    <t>CPI as of 3/23/15</t>
  </si>
  <si>
    <t>c</t>
  </si>
  <si>
    <t>Interest Income</t>
  </si>
  <si>
    <t xml:space="preserve">   Discretionary Funding</t>
  </si>
  <si>
    <t>AVERAGE DEPOSITS</t>
  </si>
  <si>
    <t>b</t>
  </si>
  <si>
    <t xml:space="preserve">   Elections </t>
  </si>
  <si>
    <t xml:space="preserve">   Graduate Student Events/Interaction</t>
  </si>
  <si>
    <t>3</t>
  </si>
  <si>
    <t>PROJECTED INTEREST RATE</t>
  </si>
  <si>
    <t>a</t>
  </si>
  <si>
    <t>CENTRAL OFFICE FEES</t>
  </si>
  <si>
    <t>Program Support/Other Income</t>
  </si>
  <si>
    <t xml:space="preserve">   Melnitz Movies</t>
  </si>
  <si>
    <t>COUNCIL FEES</t>
  </si>
  <si>
    <t xml:space="preserve">   Publications</t>
  </si>
  <si>
    <t>GRADUATE STUDENT WRITING CENTER FEES</t>
  </si>
  <si>
    <t>Surplus Withdrawal</t>
  </si>
  <si>
    <t>Reports to the VPAA</t>
  </si>
  <si>
    <t>CPI every year as of 3/23/15; must confirm w/UC</t>
  </si>
  <si>
    <t xml:space="preserve">   Academic Senate </t>
  </si>
  <si>
    <t>UCSA FEES</t>
  </si>
  <si>
    <t>UCSA DUES</t>
  </si>
  <si>
    <t>*    Per Anderson School, EMBA/FEMBA's do pay the GSA fee. SGA invoices and payment made direct to GSA.</t>
  </si>
  <si>
    <t xml:space="preserve">     Estimate based on prior year actual.</t>
  </si>
  <si>
    <t>Council Carry-Over</t>
  </si>
  <si>
    <t>**  Administered by School of Education.  SGA invoices and payment made direct to GSA. Estimate based on prior year actual.</t>
  </si>
  <si>
    <t>SUBTOTAL DIRECTOR STIPENDS: ASUCLA</t>
  </si>
  <si>
    <t xml:space="preserve">Non-Recurrent Income/Expense </t>
  </si>
  <si>
    <t>*** Excluding interns and residents, who do not pay GSA fees.</t>
  </si>
  <si>
    <t>ASUCLA Interaction Fund Contribution</t>
  </si>
  <si>
    <t>MANDATORY MEMBERSHIP FEES CALCULATION</t>
  </si>
  <si>
    <t>J</t>
  </si>
  <si>
    <t>ASUCLA Interaction Fund Contr. Surplus</t>
  </si>
  <si>
    <t>Student Fee Advisory Committee (SFAC) Fees  *</t>
  </si>
  <si>
    <t>GENERAL AND HEALTH SCIENCE</t>
  </si>
  <si>
    <t>+</t>
  </si>
  <si>
    <t>SUBTOTAL DIRECTOR STIPENDS: SFAC</t>
  </si>
  <si>
    <t>x</t>
  </si>
  <si>
    <t>=</t>
  </si>
  <si>
    <t>$</t>
  </si>
  <si>
    <t>K</t>
  </si>
  <si>
    <t>SUBTOTAL DIRECTOR STIPENDS: Central Office</t>
  </si>
  <si>
    <t>SFAC Fee Surplus  *</t>
  </si>
  <si>
    <t>100%</t>
  </si>
  <si>
    <t>DIRECT PAY FEES (ANDERSON AND LEADERSHIP)</t>
  </si>
  <si>
    <t>TOTAL BUDGETABLE INCOME</t>
  </si>
  <si>
    <t>TOTAL STIPENDS</t>
  </si>
  <si>
    <t>BUDGETABLE EXPENSE-CENTRAL OFFICE</t>
  </si>
  <si>
    <t>Director's in red have been remove from list and should not be included in 415 GSA budget</t>
  </si>
  <si>
    <t>Staff Director Stipends</t>
  </si>
  <si>
    <t>CENTRAL OFFICE INCOME CALCULATION</t>
  </si>
  <si>
    <t>D/I</t>
  </si>
  <si>
    <t>Dept=4001</t>
  </si>
  <si>
    <t>Inflation factor</t>
  </si>
  <si>
    <t>Officer Stipends</t>
  </si>
  <si>
    <t>Go here to calculate stipend inflation</t>
  </si>
  <si>
    <t>http://www.westegg.com/inflation/</t>
  </si>
  <si>
    <t>D/C</t>
  </si>
  <si>
    <t>Fund= all</t>
  </si>
  <si>
    <t>Director Stipends</t>
  </si>
  <si>
    <t>D/B</t>
  </si>
  <si>
    <t>Payroll Taxes</t>
  </si>
  <si>
    <t>D/A</t>
  </si>
  <si>
    <t>Bank Charges</t>
  </si>
  <si>
    <t>COUNCILS INCOME CALCULATION</t>
  </si>
  <si>
    <t>Supplies</t>
  </si>
  <si>
    <t>Computer Supplies</t>
  </si>
  <si>
    <t>Telephone</t>
  </si>
  <si>
    <t>Services/Subscriptions/Website UCLA (6040)</t>
  </si>
  <si>
    <t>Photocopying</t>
  </si>
  <si>
    <t>Depreciation - South Campus Copier</t>
  </si>
  <si>
    <t>WRITING CENTER INCOME CALCULATION</t>
  </si>
  <si>
    <t>Outside Advertising</t>
  </si>
  <si>
    <t>Travel</t>
  </si>
  <si>
    <t>Bruin Post Advertising</t>
  </si>
  <si>
    <t>Cabinet Discretionary</t>
  </si>
  <si>
    <t>GSA President Discretionary</t>
  </si>
  <si>
    <t>UCSA CONTRIBUTION CALCULATION</t>
  </si>
  <si>
    <t>GSA VP Internal Discretionary</t>
  </si>
  <si>
    <t>GSA VP External Discretionary</t>
  </si>
  <si>
    <t>GSA VP Academic Affairs Discretionary</t>
  </si>
  <si>
    <t>UCSA AUGMENTED CALCULATION FROM CENTRAL OFFICE</t>
  </si>
  <si>
    <t>Forum Discretionary</t>
  </si>
  <si>
    <t>Appt/Elect Board Discretionary</t>
  </si>
  <si>
    <t>Graduate Students Events</t>
  </si>
  <si>
    <t>Graduate Student Resource Center (GSRC)</t>
  </si>
  <si>
    <t>GSRC Oversight Committee Discretionary</t>
  </si>
  <si>
    <t>Student Interest Group Board Discretionary **</t>
  </si>
  <si>
    <t>Orientation</t>
  </si>
  <si>
    <t>AVERAGE DEPOSITS (P/Y) X EXPECTED RETURN</t>
  </si>
  <si>
    <t>Elections</t>
  </si>
  <si>
    <t>Admin &amp; Support Services</t>
  </si>
  <si>
    <t>Maintenance</t>
  </si>
  <si>
    <t>Utilities</t>
  </si>
  <si>
    <t>Programming Misc</t>
  </si>
  <si>
    <t>Compulsory Fee Refund</t>
  </si>
  <si>
    <t>Bank Card Fees</t>
  </si>
  <si>
    <t>Unallocated Surplus</t>
  </si>
  <si>
    <t>Special Projects</t>
  </si>
  <si>
    <t>Honorarium</t>
  </si>
  <si>
    <t>SUBTOTAL CENTRAL OFFICE</t>
  </si>
  <si>
    <t>BUDGETABLE EXPENSE-COUNCILS/PROGRAMMING</t>
  </si>
  <si>
    <t>Councils</t>
  </si>
  <si>
    <t>Graduate Student Writing Center</t>
  </si>
  <si>
    <t>Discretionary Programs-SFAC Fees  *</t>
  </si>
  <si>
    <t>Publications-SFAC Fees  *</t>
  </si>
  <si>
    <t>Director Stipends: SFAC</t>
  </si>
  <si>
    <t>GSRC Staff and Programming</t>
  </si>
  <si>
    <t>Discretionary Programs - Interaction Fund</t>
  </si>
  <si>
    <t>Other Student Groups (Outside funding) SURPLUS</t>
  </si>
  <si>
    <t>Melnitz Movies</t>
  </si>
  <si>
    <t>Sustainable Resource Center</t>
  </si>
  <si>
    <t>Director Stipends: ASUCLA Interaction</t>
  </si>
  <si>
    <t>Divison 450 Various Departments (Outside Funding)</t>
  </si>
  <si>
    <t>SUBTOTAL PROGRAMMING</t>
  </si>
  <si>
    <t>TOTAL BUDGETABLE EXPENSES</t>
  </si>
  <si>
    <t>NET</t>
  </si>
  <si>
    <t>*  Student Fee Advisory Committee (SFAC) Fees use is restricted by agreement with the University and</t>
  </si>
  <si>
    <t xml:space="preserve">    may only be used for Discretionary Programs and Publications.  </t>
  </si>
  <si>
    <t>** Student Interest Board Discretionary 2006-07 Budget includes AGSA 2005-06 Surplus</t>
  </si>
  <si>
    <t>The following preliminary Council budgets will be posted August 1st, representing 75% of prior year allocations.</t>
  </si>
  <si>
    <t>75% of 19-20</t>
  </si>
  <si>
    <t>Arts and Architecture</t>
  </si>
  <si>
    <t>Biological Sciences</t>
  </si>
  <si>
    <t>Dentistry</t>
  </si>
  <si>
    <t>Education</t>
  </si>
  <si>
    <t>Engineering</t>
  </si>
  <si>
    <t>Humanities</t>
  </si>
  <si>
    <t>Law</t>
  </si>
  <si>
    <t>Management</t>
  </si>
  <si>
    <t>Math and Physical Sciences</t>
  </si>
  <si>
    <t>Medicine</t>
  </si>
  <si>
    <t>Nursing</t>
  </si>
  <si>
    <t>Public Health</t>
  </si>
  <si>
    <t>Social Sciences</t>
  </si>
  <si>
    <t>Total Council Preliminary</t>
  </si>
  <si>
    <t>Cabinet Progam Directors</t>
  </si>
  <si>
    <t>Administrative Affairs Director</t>
  </si>
  <si>
    <t>Director of Diversity, Inclusion and Community Engagement</t>
  </si>
  <si>
    <t>Finance Director</t>
  </si>
  <si>
    <t>Legislative Affairs Director</t>
  </si>
  <si>
    <t>Organizing Director</t>
  </si>
  <si>
    <t>Community Relations Director</t>
  </si>
  <si>
    <t>SUBTOTAL DIRECTOR STIPENDS</t>
  </si>
  <si>
    <t>2020-2021 PAYROLL TAXES</t>
  </si>
  <si>
    <t>Original Budget</t>
  </si>
  <si>
    <t>Revised Budget</t>
  </si>
  <si>
    <t>Payroll Category</t>
  </si>
  <si>
    <t>Office Staff</t>
  </si>
  <si>
    <t>Commissoners Stipends</t>
  </si>
  <si>
    <t>Officers Stipends</t>
  </si>
  <si>
    <t>Total</t>
  </si>
  <si>
    <t>Budgeted Tax Rate **</t>
  </si>
  <si>
    <t>** Used estimate of the amount of taxes paid out last year</t>
  </si>
  <si>
    <t>Grad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</si>
</sst>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164" formatCode="General_)"/>
    <numFmt numFmtId="165" formatCode="&quot;$&quot;#,##0.00"/>
    <numFmt numFmtId="166" formatCode="0.00_);[Red]\(0.00\)"/>
    <numFmt numFmtId="167" formatCode="0.00_)"/>
    <numFmt numFmtId="168" formatCode="0.0%"/>
    <numFmt numFmtId="169" formatCode="#,##0.000_);[Red]\(#,##0.000\)"/>
  </numFmts>
  <fonts count="25">
    <font>
      <sz val="10"/>
      <color rgb="FF000000"/>
      <name val="Open Sans"/>
    </font>
    <font>
      <sz val="10"/>
      <color theme="1"/>
      <name val="Arial"/>
    </font>
    <font>
      <sz val="10"/>
      <color rgb="FF0080C0"/>
      <name val="Arial"/>
    </font>
    <font>
      <sz val="10"/>
      <name val="Open Sans"/>
    </font>
    <font>
      <b/>
      <sz val="10"/>
      <color rgb="FF0000FF"/>
      <name val="Arial"/>
    </font>
    <font>
      <sz val="10"/>
      <color rgb="FF333399"/>
      <name val="Arial"/>
    </font>
    <font>
      <sz val="10"/>
      <color rgb="FFFF0000"/>
      <name val="Arial"/>
    </font>
    <font>
      <b/>
      <sz val="10"/>
      <color theme="1"/>
      <name val="Arial"/>
    </font>
    <font>
      <sz val="10"/>
      <color theme="1"/>
      <name val="Courier"/>
    </font>
    <font>
      <sz val="10"/>
      <name val="Arial"/>
    </font>
    <font>
      <sz val="10"/>
      <color rgb="FF993366"/>
      <name val="Arial"/>
    </font>
    <font>
      <sz val="10"/>
      <color rgb="FF0000FF"/>
      <name val="Arial"/>
    </font>
    <font>
      <b/>
      <i/>
      <sz val="10"/>
      <name val="Arial"/>
    </font>
    <font>
      <sz val="10"/>
      <color rgb="FF008000"/>
      <name val="Arial"/>
    </font>
    <font>
      <sz val="10"/>
      <color rgb="FF3366FF"/>
      <name val="Arial"/>
    </font>
    <font>
      <b/>
      <i/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sz val="10"/>
      <color theme="1"/>
      <name val="Open Sans"/>
    </font>
    <font>
      <b/>
      <sz val="10"/>
      <color rgb="FFFF0000"/>
      <name val="Arial"/>
    </font>
    <font>
      <sz val="10"/>
      <color rgb="FF0080C0"/>
      <name val="Open Sans"/>
    </font>
    <font>
      <sz val="9"/>
      <color theme="1"/>
      <name val="Arial"/>
    </font>
    <font>
      <sz val="8"/>
      <name val="Arial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FFFF00"/>
        <bgColor rgb="FFFFFF00"/>
      </patternFill>
    </fill>
    <fill>
      <patternFill patternType="solid">
        <fgColor theme="7"/>
        <bgColor theme="7"/>
      </patternFill>
    </fill>
    <fill>
      <patternFill patternType="solid">
        <fgColor rgb="FFC0C0C0"/>
        <bgColor rgb="FFC0C0C0"/>
      </patternFill>
    </fill>
    <fill>
      <patternFill patternType="solid">
        <fgColor theme="4"/>
        <bgColor theme="4"/>
      </patternFill>
    </fill>
  </fills>
  <borders count="4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27"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/>
    <xf numFmtId="4" fontId="1" fillId="0" borderId="0" xfId="0" applyNumberFormat="1" applyFont="1" applyAlignment="1"/>
    <xf numFmtId="165" fontId="1" fillId="0" borderId="0" xfId="0" applyNumberFormat="1" applyFont="1" applyAlignment="1"/>
    <xf numFmtId="37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" fillId="0" borderId="0" xfId="0" applyNumberFormat="1" applyFont="1" applyAlignment="1"/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8" fillId="0" borderId="0" xfId="0" applyNumberFormat="1" applyFont="1"/>
    <xf numFmtId="0" fontId="2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/>
    <xf numFmtId="38" fontId="1" fillId="0" borderId="13" xfId="0" applyNumberFormat="1" applyFont="1" applyBorder="1" applyAlignment="1"/>
    <xf numFmtId="0" fontId="1" fillId="0" borderId="5" xfId="0" applyFont="1" applyBorder="1" applyAlignment="1">
      <alignment horizontal="left"/>
    </xf>
    <xf numFmtId="37" fontId="1" fillId="0" borderId="14" xfId="0" applyNumberFormat="1" applyFont="1" applyBorder="1" applyAlignment="1"/>
    <xf numFmtId="38" fontId="9" fillId="0" borderId="5" xfId="0" applyNumberFormat="1" applyFont="1" applyBorder="1" applyAlignment="1">
      <alignment horizontal="right"/>
    </xf>
    <xf numFmtId="37" fontId="9" fillId="0" borderId="6" xfId="0" applyNumberFormat="1" applyFont="1" applyBorder="1" applyAlignment="1"/>
    <xf numFmtId="37" fontId="1" fillId="0" borderId="15" xfId="0" applyNumberFormat="1" applyFont="1" applyBorder="1" applyAlignment="1"/>
    <xf numFmtId="37" fontId="1" fillId="0" borderId="6" xfId="0" applyNumberFormat="1" applyFont="1" applyBorder="1" applyAlignment="1"/>
    <xf numFmtId="37" fontId="1" fillId="0" borderId="0" xfId="0" applyNumberFormat="1" applyFont="1" applyAlignment="1"/>
    <xf numFmtId="37" fontId="6" fillId="0" borderId="16" xfId="0" applyNumberFormat="1" applyFont="1" applyBorder="1" applyAlignment="1"/>
    <xf numFmtId="0" fontId="6" fillId="0" borderId="0" xfId="0" applyFont="1" applyAlignment="1"/>
    <xf numFmtId="10" fontId="1" fillId="0" borderId="0" xfId="0" applyNumberFormat="1" applyFont="1" applyAlignment="1"/>
    <xf numFmtId="0" fontId="1" fillId="0" borderId="12" xfId="0" applyFont="1" applyBorder="1" applyAlignment="1">
      <alignment horizontal="left"/>
    </xf>
    <xf numFmtId="37" fontId="1" fillId="0" borderId="17" xfId="0" applyNumberFormat="1" applyFont="1" applyBorder="1" applyAlignment="1"/>
    <xf numFmtId="37" fontId="1" fillId="0" borderId="18" xfId="0" applyNumberFormat="1" applyFont="1" applyBorder="1" applyAlignment="1"/>
    <xf numFmtId="37" fontId="1" fillId="0" borderId="13" xfId="0" applyNumberFormat="1" applyFont="1" applyBorder="1" applyAlignment="1"/>
    <xf numFmtId="0" fontId="1" fillId="0" borderId="19" xfId="0" applyFont="1" applyBorder="1" applyAlignment="1">
      <alignment horizontal="left"/>
    </xf>
    <xf numFmtId="37" fontId="10" fillId="0" borderId="13" xfId="0" applyNumberFormat="1" applyFont="1" applyBorder="1" applyAlignment="1"/>
    <xf numFmtId="0" fontId="5" fillId="0" borderId="19" xfId="0" applyFont="1" applyBorder="1" applyAlignment="1">
      <alignment horizontal="left"/>
    </xf>
    <xf numFmtId="37" fontId="1" fillId="0" borderId="20" xfId="0" applyNumberFormat="1" applyFont="1" applyBorder="1" applyAlignment="1">
      <alignment horizontal="right"/>
    </xf>
    <xf numFmtId="37" fontId="7" fillId="0" borderId="20" xfId="0" applyNumberFormat="1" applyFont="1" applyBorder="1" applyAlignment="1">
      <alignment horizontal="right"/>
    </xf>
    <xf numFmtId="37" fontId="11" fillId="0" borderId="13" xfId="0" applyNumberFormat="1" applyFont="1" applyBorder="1" applyAlignment="1"/>
    <xf numFmtId="7" fontId="6" fillId="0" borderId="0" xfId="0" applyNumberFormat="1" applyFont="1" applyAlignment="1"/>
    <xf numFmtId="37" fontId="1" fillId="0" borderId="4" xfId="0" applyNumberFormat="1" applyFont="1" applyBorder="1" applyAlignment="1"/>
    <xf numFmtId="166" fontId="1" fillId="0" borderId="0" xfId="0" applyNumberFormat="1" applyFont="1" applyAlignment="1"/>
    <xf numFmtId="0" fontId="2" fillId="0" borderId="5" xfId="0" applyFont="1" applyBorder="1" applyAlignment="1">
      <alignment horizontal="left"/>
    </xf>
    <xf numFmtId="5" fontId="1" fillId="0" borderId="0" xfId="0" applyNumberFormat="1" applyFont="1" applyAlignment="1"/>
    <xf numFmtId="37" fontId="12" fillId="0" borderId="6" xfId="0" applyNumberFormat="1" applyFont="1" applyBorder="1" applyAlignment="1"/>
    <xf numFmtId="7" fontId="1" fillId="0" borderId="0" xfId="0" applyNumberFormat="1" applyFont="1" applyAlignment="1"/>
    <xf numFmtId="164" fontId="6" fillId="0" borderId="0" xfId="0" applyNumberFormat="1" applyFont="1" applyAlignment="1"/>
    <xf numFmtId="0" fontId="1" fillId="0" borderId="11" xfId="0" applyFont="1" applyBorder="1" applyAlignment="1"/>
    <xf numFmtId="38" fontId="1" fillId="0" borderId="0" xfId="0" applyNumberFormat="1" applyFont="1" applyAlignment="1"/>
    <xf numFmtId="37" fontId="6" fillId="0" borderId="13" xfId="0" applyNumberFormat="1" applyFont="1" applyBorder="1" applyAlignment="1"/>
    <xf numFmtId="0" fontId="13" fillId="0" borderId="0" xfId="0" applyFont="1" applyAlignment="1"/>
    <xf numFmtId="37" fontId="14" fillId="0" borderId="6" xfId="0" applyNumberFormat="1" applyFont="1" applyBorder="1" applyAlignment="1"/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38" fontId="1" fillId="0" borderId="5" xfId="0" applyNumberFormat="1" applyFont="1" applyBorder="1" applyAlignment="1">
      <alignment horizontal="right"/>
    </xf>
    <xf numFmtId="37" fontId="14" fillId="0" borderId="0" xfId="0" applyNumberFormat="1" applyFont="1" applyAlignment="1"/>
    <xf numFmtId="37" fontId="9" fillId="0" borderId="0" xfId="0" applyNumberFormat="1" applyFont="1" applyAlignment="1"/>
    <xf numFmtId="37" fontId="14" fillId="0" borderId="13" xfId="0" applyNumberFormat="1" applyFont="1" applyBorder="1" applyAlignment="1"/>
    <xf numFmtId="38" fontId="9" fillId="0" borderId="5" xfId="0" applyNumberFormat="1" applyFont="1" applyBorder="1" applyAlignment="1">
      <alignment horizontal="right"/>
    </xf>
    <xf numFmtId="37" fontId="9" fillId="0" borderId="13" xfId="0" applyNumberFormat="1" applyFont="1" applyBorder="1" applyAlignment="1"/>
    <xf numFmtId="0" fontId="6" fillId="0" borderId="5" xfId="0" applyFont="1" applyBorder="1" applyAlignment="1">
      <alignment horizontal="left"/>
    </xf>
    <xf numFmtId="37" fontId="15" fillId="0" borderId="6" xfId="0" applyNumberFormat="1" applyFont="1" applyBorder="1" applyAlignment="1"/>
    <xf numFmtId="0" fontId="1" fillId="2" borderId="21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7" fontId="13" fillId="0" borderId="13" xfId="0" applyNumberFormat="1" applyFont="1" applyBorder="1" applyAlignment="1"/>
    <xf numFmtId="38" fontId="1" fillId="0" borderId="19" xfId="0" applyNumberFormat="1" applyFont="1" applyBorder="1" applyAlignment="1">
      <alignment horizontal="center"/>
    </xf>
    <xf numFmtId="37" fontId="1" fillId="0" borderId="20" xfId="0" applyNumberFormat="1" applyFont="1" applyBorder="1" applyAlignment="1"/>
    <xf numFmtId="164" fontId="16" fillId="0" borderId="0" xfId="0" applyNumberFormat="1" applyFont="1" applyAlignment="1">
      <alignment horizontal="left"/>
    </xf>
    <xf numFmtId="0" fontId="7" fillId="0" borderId="22" xfId="0" applyFont="1" applyBorder="1" applyAlignment="1">
      <alignment horizontal="left"/>
    </xf>
    <xf numFmtId="37" fontId="7" fillId="0" borderId="20" xfId="0" applyNumberFormat="1" applyFont="1" applyBorder="1" applyAlignment="1"/>
    <xf numFmtId="0" fontId="7" fillId="0" borderId="23" xfId="0" applyFont="1" applyBorder="1" applyAlignment="1">
      <alignment horizontal="left"/>
    </xf>
    <xf numFmtId="37" fontId="1" fillId="0" borderId="0" xfId="0" applyNumberFormat="1" applyFont="1" applyAlignment="1">
      <alignment horizontal="left"/>
    </xf>
    <xf numFmtId="38" fontId="7" fillId="0" borderId="13" xfId="0" applyNumberFormat="1" applyFont="1" applyBorder="1" applyAlignment="1"/>
    <xf numFmtId="37" fontId="7" fillId="0" borderId="13" xfId="0" applyNumberFormat="1" applyFont="1" applyBorder="1" applyAlignment="1"/>
    <xf numFmtId="164" fontId="1" fillId="0" borderId="0" xfId="0" applyNumberFormat="1" applyFont="1" applyAlignment="1">
      <alignment horizontal="right"/>
    </xf>
    <xf numFmtId="37" fontId="7" fillId="0" borderId="24" xfId="0" applyNumberFormat="1" applyFont="1" applyBorder="1" applyAlignment="1"/>
    <xf numFmtId="37" fontId="7" fillId="0" borderId="13" xfId="0" applyNumberFormat="1" applyFont="1" applyBorder="1" applyAlignment="1">
      <alignment horizontal="center"/>
    </xf>
    <xf numFmtId="164" fontId="1" fillId="0" borderId="25" xfId="0" applyNumberFormat="1" applyFont="1" applyBorder="1" applyAlignment="1"/>
    <xf numFmtId="0" fontId="1" fillId="0" borderId="19" xfId="0" applyFont="1" applyBorder="1" applyAlignment="1"/>
    <xf numFmtId="37" fontId="1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5" fillId="0" borderId="26" xfId="0" applyFont="1" applyBorder="1" applyAlignment="1"/>
    <xf numFmtId="38" fontId="1" fillId="0" borderId="20" xfId="0" applyNumberFormat="1" applyFont="1" applyBorder="1" applyAlignment="1"/>
    <xf numFmtId="37" fontId="1" fillId="0" borderId="28" xfId="0" applyNumberFormat="1" applyFont="1" applyBorder="1" applyAlignment="1"/>
    <xf numFmtId="164" fontId="1" fillId="0" borderId="25" xfId="0" applyNumberFormat="1" applyFont="1" applyBorder="1" applyAlignment="1">
      <alignment horizontal="right"/>
    </xf>
    <xf numFmtId="167" fontId="1" fillId="0" borderId="25" xfId="0" applyNumberFormat="1" applyFont="1" applyBorder="1" applyAlignment="1"/>
    <xf numFmtId="37" fontId="9" fillId="0" borderId="20" xfId="0" applyNumberFormat="1" applyFont="1" applyBorder="1" applyAlignment="1"/>
    <xf numFmtId="37" fontId="17" fillId="0" borderId="28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38" fontId="1" fillId="0" borderId="12" xfId="0" applyNumberFormat="1" applyFont="1" applyBorder="1" applyAlignment="1"/>
    <xf numFmtId="37" fontId="1" fillId="0" borderId="1" xfId="0" applyNumberFormat="1" applyFont="1" applyBorder="1" applyAlignment="1"/>
    <xf numFmtId="0" fontId="19" fillId="0" borderId="0" xfId="0" applyFont="1" applyAlignment="1"/>
    <xf numFmtId="37" fontId="1" fillId="0" borderId="12" xfId="0" applyNumberFormat="1" applyFont="1" applyBorder="1" applyAlignment="1"/>
    <xf numFmtId="0" fontId="18" fillId="0" borderId="0" xfId="0" applyFont="1" applyAlignment="1"/>
    <xf numFmtId="164" fontId="1" fillId="0" borderId="29" xfId="0" applyNumberFormat="1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164" fontId="1" fillId="0" borderId="29" xfId="0" applyNumberFormat="1" applyFont="1" applyBorder="1" applyAlignment="1">
      <alignment horizontal="right"/>
    </xf>
    <xf numFmtId="38" fontId="1" fillId="0" borderId="32" xfId="0" applyNumberFormat="1" applyFont="1" applyBorder="1" applyAlignment="1"/>
    <xf numFmtId="37" fontId="1" fillId="0" borderId="29" xfId="0" applyNumberFormat="1" applyFont="1" applyBorder="1" applyAlignment="1"/>
    <xf numFmtId="37" fontId="1" fillId="0" borderId="32" xfId="0" applyNumberFormat="1" applyFont="1" applyBorder="1" applyAlignment="1"/>
    <xf numFmtId="5" fontId="1" fillId="0" borderId="29" xfId="0" applyNumberFormat="1" applyFont="1" applyBorder="1" applyAlignment="1"/>
    <xf numFmtId="37" fontId="14" fillId="0" borderId="32" xfId="0" applyNumberFormat="1" applyFont="1" applyBorder="1" applyAlignment="1"/>
    <xf numFmtId="37" fontId="6" fillId="0" borderId="32" xfId="0" applyNumberFormat="1" applyFont="1" applyBorder="1" applyAlignment="1"/>
    <xf numFmtId="9" fontId="1" fillId="0" borderId="0" xfId="0" applyNumberFormat="1" applyFont="1" applyAlignment="1"/>
    <xf numFmtId="4" fontId="9" fillId="0" borderId="0" xfId="0" applyNumberFormat="1" applyFont="1" applyAlignment="1"/>
    <xf numFmtId="37" fontId="6" fillId="3" borderId="13" xfId="0" applyNumberFormat="1" applyFont="1" applyFill="1" applyBorder="1" applyAlignment="1"/>
    <xf numFmtId="37" fontId="6" fillId="0" borderId="13" xfId="0" applyNumberFormat="1" applyFont="1" applyBorder="1" applyAlignment="1"/>
    <xf numFmtId="37" fontId="20" fillId="0" borderId="13" xfId="0" applyNumberFormat="1" applyFont="1" applyBorder="1" applyAlignment="1"/>
    <xf numFmtId="167" fontId="1" fillId="0" borderId="0" xfId="0" applyNumberFormat="1" applyFont="1" applyAlignment="1"/>
    <xf numFmtId="16" fontId="1" fillId="0" borderId="0" xfId="0" applyNumberFormat="1" applyFont="1" applyAlignment="1">
      <alignment horizontal="left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38" fontId="1" fillId="4" borderId="13" xfId="0" applyNumberFormat="1" applyFont="1" applyFill="1" applyBorder="1" applyAlignment="1"/>
    <xf numFmtId="37" fontId="1" fillId="4" borderId="13" xfId="0" applyNumberFormat="1" applyFont="1" applyFill="1" applyBorder="1" applyAlignment="1"/>
    <xf numFmtId="37" fontId="1" fillId="4" borderId="24" xfId="0" applyNumberFormat="1" applyFont="1" applyFill="1" applyBorder="1" applyAlignment="1"/>
    <xf numFmtId="37" fontId="6" fillId="4" borderId="13" xfId="0" applyNumberFormat="1" applyFont="1" applyFill="1" applyBorder="1" applyAlignment="1"/>
    <xf numFmtId="0" fontId="19" fillId="4" borderId="24" xfId="0" applyFont="1" applyFill="1" applyBorder="1" applyAlignment="1"/>
    <xf numFmtId="0" fontId="6" fillId="4" borderId="24" xfId="0" applyFont="1" applyFill="1" applyBorder="1" applyAlignment="1"/>
    <xf numFmtId="0" fontId="1" fillId="4" borderId="24" xfId="0" applyFont="1" applyFill="1" applyBorder="1" applyAlignment="1"/>
    <xf numFmtId="4" fontId="1" fillId="4" borderId="24" xfId="0" applyNumberFormat="1" applyFont="1" applyFill="1" applyBorder="1" applyAlignment="1"/>
    <xf numFmtId="165" fontId="1" fillId="4" borderId="24" xfId="0" applyNumberFormat="1" applyFont="1" applyFill="1" applyBorder="1" applyAlignment="1"/>
    <xf numFmtId="5" fontId="1" fillId="0" borderId="1" xfId="0" applyNumberFormat="1" applyFont="1" applyBorder="1" applyAlignment="1"/>
    <xf numFmtId="0" fontId="7" fillId="0" borderId="11" xfId="0" applyFont="1" applyBorder="1" applyAlignment="1">
      <alignment horizontal="left"/>
    </xf>
    <xf numFmtId="168" fontId="1" fillId="0" borderId="0" xfId="0" applyNumberFormat="1" applyFont="1" applyAlignment="1"/>
    <xf numFmtId="37" fontId="1" fillId="3" borderId="13" xfId="0" applyNumberFormat="1" applyFont="1" applyFill="1" applyBorder="1" applyAlignment="1"/>
    <xf numFmtId="164" fontId="1" fillId="5" borderId="33" xfId="0" applyNumberFormat="1" applyFont="1" applyFill="1" applyBorder="1" applyAlignment="1">
      <alignment horizontal="left"/>
    </xf>
    <xf numFmtId="164" fontId="1" fillId="5" borderId="33" xfId="0" applyNumberFormat="1" applyFont="1" applyFill="1" applyBorder="1" applyAlignment="1"/>
    <xf numFmtId="5" fontId="1" fillId="5" borderId="33" xfId="0" applyNumberFormat="1" applyFont="1" applyFill="1" applyBorder="1" applyAlignment="1"/>
    <xf numFmtId="164" fontId="1" fillId="0" borderId="34" xfId="0" applyNumberFormat="1" applyFont="1" applyBorder="1" applyAlignment="1">
      <alignment horizontal="left"/>
    </xf>
    <xf numFmtId="168" fontId="1" fillId="0" borderId="34" xfId="0" applyNumberFormat="1" applyFont="1" applyBorder="1" applyAlignment="1"/>
    <xf numFmtId="164" fontId="1" fillId="0" borderId="34" xfId="0" applyNumberFormat="1" applyFont="1" applyBorder="1" applyAlignment="1"/>
    <xf numFmtId="164" fontId="1" fillId="0" borderId="34" xfId="0" applyNumberFormat="1" applyFont="1" applyBorder="1" applyAlignment="1">
      <alignment horizontal="right"/>
    </xf>
    <xf numFmtId="39" fontId="1" fillId="0" borderId="0" xfId="0" applyNumberFormat="1" applyFont="1" applyAlignment="1"/>
    <xf numFmtId="37" fontId="1" fillId="0" borderId="34" xfId="0" applyNumberFormat="1" applyFont="1" applyBorder="1" applyAlignment="1"/>
    <xf numFmtId="39" fontId="5" fillId="0" borderId="0" xfId="0" applyNumberFormat="1" applyFont="1" applyAlignment="1"/>
    <xf numFmtId="0" fontId="1" fillId="0" borderId="35" xfId="0" applyFont="1" applyBorder="1" applyAlignment="1"/>
    <xf numFmtId="0" fontId="1" fillId="0" borderId="25" xfId="0" applyFont="1" applyBorder="1" applyAlignment="1"/>
    <xf numFmtId="38" fontId="1" fillId="0" borderId="36" xfId="0" applyNumberFormat="1" applyFont="1" applyBorder="1" applyAlignment="1"/>
    <xf numFmtId="37" fontId="1" fillId="0" borderId="36" xfId="0" applyNumberFormat="1" applyFont="1" applyBorder="1" applyAlignment="1"/>
    <xf numFmtId="37" fontId="6" fillId="0" borderId="36" xfId="0" applyNumberFormat="1" applyFont="1" applyBorder="1" applyAlignment="1"/>
    <xf numFmtId="0" fontId="19" fillId="0" borderId="25" xfId="0" applyFont="1" applyBorder="1" applyAlignment="1"/>
    <xf numFmtId="38" fontId="1" fillId="0" borderId="6" xfId="0" applyNumberFormat="1" applyFont="1" applyBorder="1" applyAlignment="1"/>
    <xf numFmtId="37" fontId="6" fillId="0" borderId="6" xfId="0" applyNumberFormat="1" applyFont="1" applyBorder="1" applyAlignment="1"/>
    <xf numFmtId="0" fontId="1" fillId="0" borderId="27" xfId="0" applyFont="1" applyBorder="1" applyAlignment="1">
      <alignment horizontal="left"/>
    </xf>
    <xf numFmtId="37" fontId="2" fillId="0" borderId="0" xfId="0" applyNumberFormat="1" applyFont="1" applyAlignment="1"/>
    <xf numFmtId="37" fontId="6" fillId="0" borderId="20" xfId="0" applyNumberFormat="1" applyFont="1" applyBorder="1" applyAlignment="1"/>
    <xf numFmtId="37" fontId="6" fillId="0" borderId="20" xfId="0" applyNumberFormat="1" applyFont="1" applyBorder="1" applyAlignment="1"/>
    <xf numFmtId="3" fontId="6" fillId="0" borderId="0" xfId="0" applyNumberFormat="1" applyFont="1" applyAlignment="1">
      <alignment horizontal="left"/>
    </xf>
    <xf numFmtId="38" fontId="19" fillId="0" borderId="0" xfId="0" applyNumberFormat="1" applyFont="1" applyAlignment="1"/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37" fontId="10" fillId="0" borderId="32" xfId="0" applyNumberFormat="1" applyFont="1" applyBorder="1" applyAlignment="1"/>
    <xf numFmtId="37" fontId="10" fillId="3" borderId="32" xfId="0" applyNumberFormat="1" applyFont="1" applyFill="1" applyBorder="1" applyAlignment="1"/>
    <xf numFmtId="0" fontId="1" fillId="0" borderId="35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37" fontId="11" fillId="0" borderId="36" xfId="0" applyNumberFormat="1" applyFont="1" applyBorder="1" applyAlignment="1"/>
    <xf numFmtId="37" fontId="11" fillId="3" borderId="37" xfId="0" applyNumberFormat="1" applyFont="1" applyFill="1" applyBorder="1" applyAlignment="1"/>
    <xf numFmtId="1" fontId="1" fillId="0" borderId="0" xfId="0" applyNumberFormat="1" applyFont="1" applyAlignment="1"/>
    <xf numFmtId="9" fontId="7" fillId="0" borderId="13" xfId="0" applyNumberFormat="1" applyFont="1" applyBorder="1" applyAlignment="1">
      <alignment horizontal="center"/>
    </xf>
    <xf numFmtId="0" fontId="7" fillId="6" borderId="22" xfId="0" applyFont="1" applyFill="1" applyBorder="1" applyAlignment="1">
      <alignment horizontal="left"/>
    </xf>
    <xf numFmtId="0" fontId="7" fillId="6" borderId="23" xfId="0" applyFont="1" applyFill="1" applyBorder="1" applyAlignment="1">
      <alignment horizontal="left"/>
    </xf>
    <xf numFmtId="38" fontId="7" fillId="6" borderId="13" xfId="0" applyNumberFormat="1" applyFont="1" applyFill="1" applyBorder="1" applyAlignment="1"/>
    <xf numFmtId="9" fontId="7" fillId="6" borderId="13" xfId="0" applyNumberFormat="1" applyFont="1" applyFill="1" applyBorder="1" applyAlignment="1">
      <alignment horizontal="center"/>
    </xf>
    <xf numFmtId="37" fontId="7" fillId="6" borderId="13" xfId="0" applyNumberFormat="1" applyFont="1" applyFill="1" applyBorder="1" applyAlignment="1"/>
    <xf numFmtId="37" fontId="7" fillId="6" borderId="24" xfId="0" applyNumberFormat="1" applyFont="1" applyFill="1" applyBorder="1" applyAlignment="1"/>
    <xf numFmtId="0" fontId="19" fillId="6" borderId="24" xfId="0" applyFont="1" applyFill="1" applyBorder="1" applyAlignment="1"/>
    <xf numFmtId="0" fontId="1" fillId="6" borderId="24" xfId="0" applyFont="1" applyFill="1" applyBorder="1" applyAlignment="1"/>
    <xf numFmtId="0" fontId="18" fillId="0" borderId="11" xfId="0" applyFont="1" applyBorder="1" applyAlignment="1">
      <alignment horizontal="left"/>
    </xf>
    <xf numFmtId="37" fontId="13" fillId="3" borderId="13" xfId="0" applyNumberFormat="1" applyFont="1" applyFill="1" applyBorder="1" applyAlignment="1"/>
    <xf numFmtId="37" fontId="13" fillId="3" borderId="13" xfId="0" applyNumberFormat="1" applyFont="1" applyFill="1" applyBorder="1" applyAlignment="1"/>
    <xf numFmtId="0" fontId="18" fillId="0" borderId="11" xfId="0" applyFont="1" applyBorder="1" applyAlignment="1"/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38" fontId="1" fillId="0" borderId="40" xfId="0" applyNumberFormat="1" applyFont="1" applyBorder="1" applyAlignment="1"/>
    <xf numFmtId="37" fontId="1" fillId="0" borderId="40" xfId="0" applyNumberFormat="1" applyFont="1" applyBorder="1" applyAlignment="1"/>
    <xf numFmtId="0" fontId="1" fillId="0" borderId="41" xfId="0" applyFont="1" applyBorder="1" applyAlignment="1"/>
    <xf numFmtId="38" fontId="1" fillId="0" borderId="28" xfId="0" applyNumberFormat="1" applyFont="1" applyBorder="1" applyAlignment="1"/>
    <xf numFmtId="37" fontId="2" fillId="0" borderId="28" xfId="0" applyNumberFormat="1" applyFont="1" applyBorder="1" applyAlignment="1"/>
    <xf numFmtId="0" fontId="21" fillId="0" borderId="0" xfId="0" applyFont="1" applyAlignment="1"/>
    <xf numFmtId="37" fontId="20" fillId="0" borderId="20" xfId="0" applyNumberFormat="1" applyFont="1" applyBorder="1" applyAlignment="1"/>
    <xf numFmtId="37" fontId="20" fillId="0" borderId="20" xfId="0" applyNumberFormat="1" applyFont="1" applyBorder="1" applyAlignment="1"/>
    <xf numFmtId="37" fontId="1" fillId="3" borderId="24" xfId="0" applyNumberFormat="1" applyFont="1" applyFill="1" applyBorder="1" applyAlignment="1"/>
    <xf numFmtId="39" fontId="6" fillId="3" borderId="13" xfId="0" applyNumberFormat="1" applyFont="1" applyFill="1" applyBorder="1" applyAlignment="1"/>
    <xf numFmtId="0" fontId="1" fillId="0" borderId="42" xfId="0" applyFont="1" applyBorder="1" applyAlignment="1"/>
    <xf numFmtId="37" fontId="1" fillId="0" borderId="43" xfId="0" applyNumberFormat="1" applyFont="1" applyBorder="1" applyAlignment="1"/>
    <xf numFmtId="39" fontId="20" fillId="0" borderId="13" xfId="0" applyNumberFormat="1" applyFont="1" applyBorder="1" applyAlignment="1"/>
    <xf numFmtId="0" fontId="22" fillId="0" borderId="5" xfId="0" applyFont="1" applyBorder="1" applyAlignment="1">
      <alignment horizontal="left"/>
    </xf>
    <xf numFmtId="3" fontId="1" fillId="0" borderId="0" xfId="0" applyNumberFormat="1" applyFont="1" applyAlignment="1"/>
    <xf numFmtId="3" fontId="1" fillId="0" borderId="12" xfId="0" applyNumberFormat="1" applyFont="1" applyBorder="1" applyAlignment="1"/>
    <xf numFmtId="169" fontId="1" fillId="0" borderId="0" xfId="0" applyNumberFormat="1" applyFont="1" applyAlignment="1"/>
    <xf numFmtId="40" fontId="1" fillId="0" borderId="0" xfId="0" applyNumberFormat="1" applyFont="1" applyAlignment="1"/>
    <xf numFmtId="38" fontId="1" fillId="0" borderId="1" xfId="0" applyNumberFormat="1" applyFont="1" applyBorder="1" applyAlignment="1"/>
    <xf numFmtId="38" fontId="1" fillId="0" borderId="0" xfId="0" applyNumberFormat="1" applyFont="1" applyAlignment="1">
      <alignment horizontal="center"/>
    </xf>
    <xf numFmtId="38" fontId="7" fillId="3" borderId="13" xfId="0" applyNumberFormat="1" applyFont="1" applyFill="1" applyBorder="1" applyAlignment="1"/>
    <xf numFmtId="4" fontId="1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4" fontId="24" fillId="0" borderId="0" xfId="0" applyNumberFormat="1" applyFont="1" applyAlignment="1">
      <alignment horizontal="left"/>
    </xf>
    <xf numFmtId="4" fontId="24" fillId="0" borderId="0" xfId="0" applyNumberFormat="1" applyFont="1" applyAlignment="1">
      <alignment horizontal="center"/>
    </xf>
    <xf numFmtId="0" fontId="24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pane xSplit="2" ySplit="6" topLeftCell="C58" activePane="bottomRight" state="frozen"/>
      <selection pane="topRight" activeCell="C1" sqref="C1"/>
      <selection pane="bottomLeft" activeCell="A7" sqref="A7"/>
      <selection pane="bottomRight" activeCell="X69" sqref="X69"/>
    </sheetView>
  </sheetViews>
  <sheetFormatPr defaultColWidth="14.42578125" defaultRowHeight="15" customHeight="1"/>
  <cols>
    <col min="1" max="1" width="35.7109375" customWidth="1"/>
    <col min="2" max="2" width="7.85546875" customWidth="1"/>
    <col min="3" max="3" width="10.28515625" customWidth="1"/>
    <col min="4" max="4" width="10.7109375" customWidth="1"/>
    <col min="5" max="5" width="10.85546875" customWidth="1"/>
    <col min="6" max="6" width="2.42578125" customWidth="1"/>
    <col min="7" max="7" width="13" customWidth="1"/>
    <col min="8" max="8" width="5" customWidth="1"/>
    <col min="9" max="9" width="11.140625" customWidth="1"/>
    <col min="10" max="10" width="4.140625" customWidth="1"/>
    <col min="11" max="11" width="11.5703125" customWidth="1"/>
    <col min="12" max="12" width="11.140625" customWidth="1"/>
    <col min="13" max="13" width="9.140625" customWidth="1"/>
    <col min="14" max="14" width="12.85546875" hidden="1" customWidth="1"/>
    <col min="15" max="26" width="8" customWidth="1"/>
  </cols>
  <sheetData>
    <row r="1" spans="1:26" ht="12.75" customHeight="1">
      <c r="A1" s="220" t="s">
        <v>0</v>
      </c>
      <c r="B1" s="221"/>
      <c r="C1" s="221"/>
      <c r="D1" s="221"/>
      <c r="E1" s="221"/>
      <c r="F1" s="221"/>
      <c r="G1" s="221"/>
      <c r="H1" s="3"/>
      <c r="I1" s="3"/>
      <c r="J1" s="3"/>
      <c r="K1" s="3"/>
      <c r="L1" s="4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20" t="s">
        <v>1</v>
      </c>
      <c r="B2" s="221"/>
      <c r="C2" s="221"/>
      <c r="D2" s="221"/>
      <c r="E2" s="221"/>
      <c r="F2" s="221"/>
      <c r="G2" s="221"/>
      <c r="H2" s="221"/>
      <c r="I2" s="1"/>
      <c r="J2" s="3"/>
      <c r="K2" s="3"/>
      <c r="L2" s="4"/>
      <c r="M2" s="3"/>
      <c r="N2" s="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222" t="s">
        <v>3</v>
      </c>
      <c r="B3" s="223"/>
      <c r="C3" s="223"/>
      <c r="D3" s="223"/>
      <c r="E3" s="223"/>
      <c r="F3" s="223"/>
      <c r="G3" s="223"/>
      <c r="H3" s="223"/>
      <c r="I3" s="1"/>
      <c r="J3" s="8"/>
      <c r="K3" s="3"/>
      <c r="L3" s="4"/>
      <c r="M3" s="3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9"/>
      <c r="B4" s="10"/>
      <c r="C4" s="12"/>
      <c r="D4" s="14" t="s">
        <v>5</v>
      </c>
      <c r="E4" s="14" t="s">
        <v>6</v>
      </c>
      <c r="F4" s="1"/>
      <c r="G4" s="14" t="s">
        <v>7</v>
      </c>
      <c r="I4" s="14" t="s">
        <v>5</v>
      </c>
      <c r="J4" s="3"/>
      <c r="K4" s="3"/>
      <c r="L4" s="4"/>
      <c r="M4" s="3"/>
      <c r="N4" s="5" t="s">
        <v>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8"/>
      <c r="B5" s="3"/>
      <c r="C5" s="19" t="s">
        <v>9</v>
      </c>
      <c r="D5" s="19" t="s">
        <v>11</v>
      </c>
      <c r="E5" s="19" t="s">
        <v>11</v>
      </c>
      <c r="F5" s="1"/>
      <c r="G5" s="21"/>
      <c r="I5" s="21" t="s">
        <v>13</v>
      </c>
      <c r="J5" s="3"/>
      <c r="K5" s="3"/>
      <c r="L5" s="4"/>
      <c r="M5" s="3"/>
      <c r="N5" s="5" t="s">
        <v>11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24" t="s">
        <v>16</v>
      </c>
      <c r="B6" s="26"/>
      <c r="C6" s="28" t="s">
        <v>22</v>
      </c>
      <c r="D6" s="29" t="s">
        <v>24</v>
      </c>
      <c r="E6" s="28" t="s">
        <v>25</v>
      </c>
      <c r="F6" s="1"/>
      <c r="G6" s="28" t="s">
        <v>26</v>
      </c>
      <c r="I6" s="28" t="s">
        <v>25</v>
      </c>
      <c r="J6" s="3"/>
      <c r="K6" s="3"/>
      <c r="L6" s="4"/>
      <c r="M6" s="3"/>
      <c r="N6" s="5" t="s">
        <v>25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>
      <c r="A7" s="33" t="s">
        <v>27</v>
      </c>
      <c r="B7" s="34"/>
      <c r="C7" s="35">
        <v>253159.7</v>
      </c>
      <c r="D7" s="37">
        <v>235532</v>
      </c>
      <c r="E7" s="40"/>
      <c r="F7" s="42"/>
      <c r="G7" s="43"/>
      <c r="I7" s="43">
        <f>FEECALC!K39</f>
        <v>234705</v>
      </c>
      <c r="J7" s="44" t="s">
        <v>34</v>
      </c>
      <c r="K7" s="3"/>
      <c r="L7" s="4"/>
      <c r="M7" s="3"/>
      <c r="N7" s="5">
        <v>235532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33" t="s">
        <v>36</v>
      </c>
      <c r="B8" s="46"/>
      <c r="C8" s="35">
        <v>190794.4</v>
      </c>
      <c r="D8" s="48">
        <v>178680</v>
      </c>
      <c r="E8" s="49"/>
      <c r="F8" s="42"/>
      <c r="G8" s="51"/>
      <c r="I8" s="51">
        <f>FEECALC!K45</f>
        <v>178053</v>
      </c>
      <c r="J8" s="3" t="s">
        <v>43</v>
      </c>
      <c r="K8" s="3"/>
      <c r="L8" s="4"/>
      <c r="M8" s="3"/>
      <c r="N8" s="5">
        <v>178680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33" t="s">
        <v>44</v>
      </c>
      <c r="B9" s="46"/>
      <c r="C9" s="35">
        <v>152759.38</v>
      </c>
      <c r="D9" s="48">
        <v>146680</v>
      </c>
      <c r="E9" s="49"/>
      <c r="F9" s="42"/>
      <c r="G9" s="55"/>
      <c r="I9" s="55">
        <f>FEECALC!K52</f>
        <v>148837</v>
      </c>
      <c r="J9" s="3" t="s">
        <v>48</v>
      </c>
      <c r="K9" s="3"/>
      <c r="L9" s="4"/>
      <c r="M9" s="3"/>
      <c r="N9" s="5">
        <v>146680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3" t="s">
        <v>50</v>
      </c>
      <c r="B10" s="46"/>
      <c r="C10" s="35">
        <v>15168</v>
      </c>
      <c r="D10" s="49">
        <v>0</v>
      </c>
      <c r="E10" s="49"/>
      <c r="F10" s="42"/>
      <c r="G10" s="49"/>
      <c r="I10" s="49">
        <v>0</v>
      </c>
      <c r="J10" s="3"/>
      <c r="K10" s="3"/>
      <c r="L10" s="4"/>
      <c r="M10" s="3"/>
      <c r="N10" s="5"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64" t="s">
        <v>53</v>
      </c>
      <c r="B11" s="34"/>
      <c r="C11" s="35">
        <v>4642.5600000000004</v>
      </c>
      <c r="D11" s="49">
        <v>10500</v>
      </c>
      <c r="E11" s="49"/>
      <c r="F11" s="42"/>
      <c r="G11" s="66"/>
      <c r="I11" s="66">
        <f>FEECALC!K66</f>
        <v>4200</v>
      </c>
      <c r="J11" s="67" t="s">
        <v>34</v>
      </c>
      <c r="K11" s="42"/>
      <c r="L11" s="4"/>
      <c r="M11" s="3"/>
      <c r="N11" s="5">
        <v>10500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3" t="s">
        <v>63</v>
      </c>
      <c r="B12" s="46"/>
      <c r="C12" s="35">
        <f>2036+9672.69+11272.25</f>
        <v>22980.940000000002</v>
      </c>
      <c r="D12" s="49">
        <v>0</v>
      </c>
      <c r="E12" s="49"/>
      <c r="F12" s="42"/>
      <c r="G12" s="49"/>
      <c r="I12" s="49">
        <v>0</v>
      </c>
      <c r="J12" s="3"/>
      <c r="K12" s="3"/>
      <c r="L12" s="4"/>
      <c r="M12" s="3"/>
      <c r="N12" s="5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3" t="s">
        <v>68</v>
      </c>
      <c r="B13" s="46"/>
      <c r="C13" s="35">
        <v>63590.68</v>
      </c>
      <c r="D13" s="49">
        <v>0</v>
      </c>
      <c r="E13" s="49">
        <v>65904.639999999999</v>
      </c>
      <c r="F13" s="72"/>
      <c r="G13" s="49"/>
      <c r="I13" s="49">
        <v>0</v>
      </c>
      <c r="J13" s="3"/>
      <c r="K13" s="3"/>
      <c r="L13" s="4"/>
      <c r="M13" s="3"/>
      <c r="N13" s="5"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3" t="s">
        <v>68</v>
      </c>
      <c r="B14" s="46"/>
      <c r="C14" s="35"/>
      <c r="D14" s="49">
        <v>10266</v>
      </c>
      <c r="E14" s="74"/>
      <c r="F14" s="42"/>
      <c r="G14" s="76">
        <f>25000</f>
        <v>25000</v>
      </c>
      <c r="I14" s="49">
        <f>G14</f>
        <v>25000</v>
      </c>
      <c r="J14" s="3"/>
      <c r="K14" s="3"/>
      <c r="L14" s="4"/>
      <c r="M14" s="3"/>
      <c r="N14" s="5">
        <v>10266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3" t="s">
        <v>76</v>
      </c>
      <c r="B15" s="46"/>
      <c r="C15" s="35">
        <v>119871.29</v>
      </c>
      <c r="D15" s="49">
        <v>0</v>
      </c>
      <c r="E15" s="49">
        <v>100123.78</v>
      </c>
      <c r="F15" s="42"/>
      <c r="G15" s="49"/>
      <c r="I15" s="49">
        <v>0</v>
      </c>
      <c r="J15" s="3"/>
      <c r="K15" s="3"/>
      <c r="L15" s="4"/>
      <c r="M15" s="3"/>
      <c r="N15" s="5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3" t="s">
        <v>79</v>
      </c>
      <c r="B16" s="46"/>
      <c r="C16" s="35"/>
      <c r="D16" s="49">
        <v>0</v>
      </c>
      <c r="E16" s="49"/>
      <c r="F16" s="42"/>
      <c r="G16" s="49"/>
      <c r="I16" s="49">
        <v>0</v>
      </c>
      <c r="J16" s="3"/>
      <c r="K16" s="3"/>
      <c r="L16" s="4"/>
      <c r="M16" s="3"/>
      <c r="N16" s="5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3" t="s">
        <v>81</v>
      </c>
      <c r="B17" s="46"/>
      <c r="C17" s="35">
        <v>61666</v>
      </c>
      <c r="D17" s="49">
        <v>61666</v>
      </c>
      <c r="E17" s="49"/>
      <c r="F17" s="42"/>
      <c r="G17" s="82"/>
      <c r="I17" s="82">
        <v>61666</v>
      </c>
      <c r="J17" s="3" t="s">
        <v>83</v>
      </c>
      <c r="K17" s="3"/>
      <c r="L17" s="4"/>
      <c r="M17" s="3"/>
      <c r="N17" s="5">
        <v>61666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3" t="s">
        <v>84</v>
      </c>
      <c r="B18" s="46"/>
      <c r="C18" s="35">
        <v>22925.96</v>
      </c>
      <c r="D18" s="49">
        <v>0</v>
      </c>
      <c r="E18" s="49">
        <v>32521.98</v>
      </c>
      <c r="F18" s="42"/>
      <c r="G18" s="49"/>
      <c r="I18" s="49">
        <v>0</v>
      </c>
      <c r="J18" s="3"/>
      <c r="K18" s="3"/>
      <c r="L18" s="4"/>
      <c r="M18" s="3"/>
      <c r="N18" s="5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86" t="s">
        <v>85</v>
      </c>
      <c r="B19" s="88"/>
      <c r="C19" s="90">
        <v>67249</v>
      </c>
      <c r="D19" s="91">
        <v>0</v>
      </c>
      <c r="E19" s="91"/>
      <c r="F19" s="93"/>
      <c r="G19" s="91"/>
      <c r="I19" s="91">
        <v>67249</v>
      </c>
      <c r="J19" s="3" t="s">
        <v>92</v>
      </c>
      <c r="K19" s="3"/>
      <c r="L19" s="4"/>
      <c r="M19" s="3"/>
      <c r="N19" s="5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86" t="s">
        <v>94</v>
      </c>
      <c r="B20" s="88"/>
      <c r="C20" s="90">
        <v>186345.13</v>
      </c>
      <c r="D20" s="94" t="s">
        <v>95</v>
      </c>
      <c r="E20" s="91">
        <v>198920.88</v>
      </c>
      <c r="F20" s="93"/>
      <c r="G20" s="91"/>
      <c r="I20" s="91">
        <v>0</v>
      </c>
      <c r="J20" s="3"/>
      <c r="K20" s="3"/>
      <c r="L20" s="4"/>
      <c r="M20" s="3"/>
      <c r="N20" s="5" t="s">
        <v>95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96" t="s">
        <v>97</v>
      </c>
      <c r="B21" s="99"/>
      <c r="C21" s="101">
        <f t="shared" ref="C21:E21" si="0">SUM(C7:C20)</f>
        <v>1161153.04</v>
      </c>
      <c r="D21" s="84">
        <f t="shared" si="0"/>
        <v>643324</v>
      </c>
      <c r="E21" s="84">
        <f t="shared" si="0"/>
        <v>397471.28</v>
      </c>
      <c r="F21" s="72"/>
      <c r="G21" s="105">
        <f>SUM(G7:G20)</f>
        <v>25000</v>
      </c>
      <c r="I21" s="84">
        <f>SUM(I7:I20)</f>
        <v>719710</v>
      </c>
      <c r="J21" s="3"/>
      <c r="K21" s="3"/>
      <c r="L21" s="4"/>
      <c r="M21" s="3"/>
      <c r="N21" s="5">
        <v>643324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7" t="s">
        <v>99</v>
      </c>
      <c r="B22" s="7"/>
      <c r="C22" s="109"/>
      <c r="D22" s="111"/>
      <c r="E22" s="112"/>
      <c r="F22" s="42"/>
      <c r="G22" s="42"/>
      <c r="J22" s="3"/>
      <c r="K22" s="3"/>
      <c r="L22" s="4"/>
      <c r="M22" s="3"/>
      <c r="N22" s="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>
      <c r="A23" s="115" t="s">
        <v>101</v>
      </c>
      <c r="B23" s="116"/>
      <c r="C23" s="118">
        <v>19700.09</v>
      </c>
      <c r="D23" s="120">
        <v>24300</v>
      </c>
      <c r="E23" s="122"/>
      <c r="F23" s="72"/>
      <c r="G23" s="123"/>
      <c r="I23" s="123">
        <f>'Staff Director Stipends'!I28+G23</f>
        <v>30888</v>
      </c>
      <c r="J23" s="7" t="s">
        <v>103</v>
      </c>
      <c r="K23" s="3" t="s">
        <v>104</v>
      </c>
      <c r="L23" s="4"/>
      <c r="M23" s="3"/>
      <c r="N23" s="5">
        <v>24300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3" t="s">
        <v>106</v>
      </c>
      <c r="B24" s="46"/>
      <c r="C24" s="35">
        <v>37359.4</v>
      </c>
      <c r="D24" s="49">
        <v>37500</v>
      </c>
      <c r="E24" s="74"/>
      <c r="F24" s="72"/>
      <c r="G24" s="66"/>
      <c r="I24" s="66">
        <f>'STIPENDS '!I14</f>
        <v>51024</v>
      </c>
      <c r="J24" s="7" t="s">
        <v>109</v>
      </c>
      <c r="K24" s="3" t="s">
        <v>110</v>
      </c>
      <c r="L24" s="4"/>
      <c r="M24" s="3"/>
      <c r="N24" s="5">
        <v>37500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3" t="s">
        <v>111</v>
      </c>
      <c r="B25" s="46"/>
      <c r="C25" s="35">
        <v>37100.01</v>
      </c>
      <c r="D25" s="49">
        <v>44700</v>
      </c>
      <c r="E25" s="74"/>
      <c r="F25" s="72"/>
      <c r="G25" s="66"/>
      <c r="I25" s="66">
        <f>'STIPENDS '!I29</f>
        <v>21120</v>
      </c>
      <c r="J25" s="89" t="s">
        <v>112</v>
      </c>
      <c r="K25" s="3"/>
      <c r="L25" s="4"/>
      <c r="M25" s="3"/>
      <c r="N25" s="5">
        <v>44700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64" t="s">
        <v>113</v>
      </c>
      <c r="B26" s="34"/>
      <c r="C26" s="35">
        <v>1704.79</v>
      </c>
      <c r="D26" s="49">
        <v>2024</v>
      </c>
      <c r="E26" s="74"/>
      <c r="F26" s="72"/>
      <c r="G26" s="66"/>
      <c r="I26" s="66">
        <f>TAXES!G18+0.5</f>
        <v>2471.1079999999997</v>
      </c>
      <c r="J26" s="7" t="s">
        <v>114</v>
      </c>
      <c r="K26" s="3"/>
      <c r="L26" s="125"/>
      <c r="M26" s="3"/>
      <c r="N26" s="5">
        <v>2024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3" t="s">
        <v>115</v>
      </c>
      <c r="B27" s="34"/>
      <c r="C27" s="35">
        <v>3289.86</v>
      </c>
      <c r="D27" s="49">
        <v>3500</v>
      </c>
      <c r="E27" s="74"/>
      <c r="F27" s="72"/>
      <c r="G27" s="66"/>
      <c r="I27" s="126">
        <v>3500</v>
      </c>
      <c r="J27" s="44" t="s">
        <v>34</v>
      </c>
      <c r="K27" s="3"/>
      <c r="L27" s="125"/>
      <c r="M27" s="3"/>
      <c r="N27" s="5">
        <v>3500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64" t="s">
        <v>117</v>
      </c>
      <c r="B28" s="34"/>
      <c r="C28" s="35">
        <v>727.85</v>
      </c>
      <c r="D28" s="49">
        <v>970</v>
      </c>
      <c r="E28" s="74"/>
      <c r="F28" s="72"/>
      <c r="G28" s="127">
        <v>13470</v>
      </c>
      <c r="I28" s="66">
        <f>998-28+12500</f>
        <v>13470</v>
      </c>
      <c r="J28" s="44" t="s">
        <v>34</v>
      </c>
      <c r="K28" s="3"/>
      <c r="L28" s="125"/>
      <c r="M28" s="3"/>
      <c r="N28" s="5">
        <v>970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3" t="s">
        <v>118</v>
      </c>
      <c r="B29" s="34"/>
      <c r="C29" s="35"/>
      <c r="D29" s="49">
        <v>0</v>
      </c>
      <c r="E29" s="74"/>
      <c r="F29" s="72"/>
      <c r="G29" s="128"/>
      <c r="I29" s="66">
        <v>0</v>
      </c>
      <c r="J29" s="44" t="s">
        <v>34</v>
      </c>
      <c r="K29" s="3"/>
      <c r="L29" s="4"/>
      <c r="M29" s="3"/>
      <c r="N29" s="5">
        <v>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64" t="s">
        <v>119</v>
      </c>
      <c r="B30" s="34"/>
      <c r="C30" s="35">
        <v>397.9</v>
      </c>
      <c r="D30" s="49">
        <v>600</v>
      </c>
      <c r="E30" s="74"/>
      <c r="F30" s="72"/>
      <c r="G30" s="66"/>
      <c r="I30" s="66">
        <v>600</v>
      </c>
      <c r="J30" s="44" t="s">
        <v>34</v>
      </c>
      <c r="K30" s="3"/>
      <c r="L30" s="4"/>
      <c r="M30" s="3"/>
      <c r="N30" s="5">
        <v>600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64" t="s">
        <v>120</v>
      </c>
      <c r="B31" s="34"/>
      <c r="C31" s="35">
        <v>359</v>
      </c>
      <c r="D31" s="49">
        <v>900</v>
      </c>
      <c r="E31" s="74"/>
      <c r="F31" s="72"/>
      <c r="G31" s="66"/>
      <c r="I31" s="66">
        <v>900</v>
      </c>
      <c r="J31" s="44"/>
      <c r="K31" s="3"/>
      <c r="L31" s="4"/>
      <c r="M31" s="3"/>
      <c r="N31" s="5">
        <v>900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64" t="s">
        <v>121</v>
      </c>
      <c r="B32" s="34"/>
      <c r="C32" s="35">
        <f>4852.56+1441.65</f>
        <v>6294.2100000000009</v>
      </c>
      <c r="D32" s="49">
        <v>6300</v>
      </c>
      <c r="E32" s="74"/>
      <c r="F32" s="72"/>
      <c r="G32" s="66"/>
      <c r="I32" s="66">
        <v>6300</v>
      </c>
      <c r="J32" s="44" t="s">
        <v>34</v>
      </c>
      <c r="K32" s="3"/>
      <c r="L32" s="4"/>
      <c r="M32" s="3"/>
      <c r="N32" s="5">
        <v>6300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64" t="s">
        <v>122</v>
      </c>
      <c r="B33" s="34"/>
      <c r="C33" s="35">
        <v>2343.12</v>
      </c>
      <c r="D33" s="49">
        <v>2343</v>
      </c>
      <c r="E33" s="74"/>
      <c r="F33" s="72"/>
      <c r="G33" s="66"/>
      <c r="I33" s="126">
        <v>2343</v>
      </c>
      <c r="J33" s="44" t="s">
        <v>34</v>
      </c>
      <c r="K33" s="42"/>
      <c r="L33" s="4"/>
      <c r="M33" s="3"/>
      <c r="N33" s="5">
        <v>2343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64" t="s">
        <v>124</v>
      </c>
      <c r="B34" s="34"/>
      <c r="C34" s="35">
        <v>763</v>
      </c>
      <c r="D34" s="49">
        <v>400</v>
      </c>
      <c r="E34" s="74"/>
      <c r="F34" s="72"/>
      <c r="G34" s="66"/>
      <c r="I34" s="66">
        <v>400</v>
      </c>
      <c r="J34" s="44" t="s">
        <v>34</v>
      </c>
      <c r="K34" s="3"/>
      <c r="L34" s="4"/>
      <c r="M34" s="3"/>
      <c r="N34" s="5">
        <v>400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64" t="s">
        <v>125</v>
      </c>
      <c r="B35" s="34"/>
      <c r="C35" s="35">
        <v>3816.24</v>
      </c>
      <c r="D35" s="49">
        <v>4000</v>
      </c>
      <c r="E35" s="49">
        <v>1500</v>
      </c>
      <c r="F35" s="42"/>
      <c r="G35" s="66"/>
      <c r="I35" s="127">
        <v>3000</v>
      </c>
      <c r="J35" s="44" t="s">
        <v>34</v>
      </c>
      <c r="K35" s="3"/>
      <c r="L35" s="4"/>
      <c r="M35" s="3"/>
      <c r="N35" s="5">
        <v>4000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64" t="s">
        <v>126</v>
      </c>
      <c r="B36" s="34"/>
      <c r="C36" s="35"/>
      <c r="D36" s="49">
        <v>0</v>
      </c>
      <c r="E36" s="49"/>
      <c r="F36" s="42"/>
      <c r="G36" s="66"/>
      <c r="I36" s="66">
        <v>0</v>
      </c>
      <c r="J36" s="3"/>
      <c r="K36" s="3"/>
      <c r="L36" s="4"/>
      <c r="M36" s="3"/>
      <c r="N36" s="5"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64" t="s">
        <v>127</v>
      </c>
      <c r="B37" s="34"/>
      <c r="C37" s="35">
        <v>1347.07</v>
      </c>
      <c r="D37" s="49">
        <v>3000</v>
      </c>
      <c r="E37" s="49"/>
      <c r="F37" s="42"/>
      <c r="G37" s="66"/>
      <c r="I37" s="127">
        <v>2000</v>
      </c>
      <c r="J37" s="44" t="s">
        <v>34</v>
      </c>
      <c r="K37" s="3"/>
      <c r="L37" s="4"/>
      <c r="M37" s="3"/>
      <c r="N37" s="5">
        <v>3000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31" t="s">
        <v>128</v>
      </c>
      <c r="B38" s="132"/>
      <c r="C38" s="133">
        <v>735.12</v>
      </c>
      <c r="D38" s="134">
        <v>1500</v>
      </c>
      <c r="E38" s="134"/>
      <c r="F38" s="135"/>
      <c r="G38" s="136"/>
      <c r="H38" s="137"/>
      <c r="I38" s="136">
        <v>2500</v>
      </c>
      <c r="J38" s="138" t="s">
        <v>34</v>
      </c>
      <c r="K38" s="139"/>
      <c r="L38" s="140"/>
      <c r="M38" s="139"/>
      <c r="N38" s="141">
        <v>1500</v>
      </c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</row>
    <row r="39" spans="1:26" ht="12.75" customHeight="1">
      <c r="A39" s="33" t="s">
        <v>130</v>
      </c>
      <c r="B39" s="46"/>
      <c r="C39" s="35">
        <v>2500</v>
      </c>
      <c r="D39" s="49">
        <v>1500</v>
      </c>
      <c r="E39" s="49"/>
      <c r="F39" s="42"/>
      <c r="G39" s="66"/>
      <c r="I39" s="66">
        <v>1500</v>
      </c>
      <c r="J39" s="44" t="s">
        <v>34</v>
      </c>
      <c r="K39" s="3"/>
      <c r="L39" s="4"/>
      <c r="M39" s="3"/>
      <c r="N39" s="5">
        <v>1500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3" t="s">
        <v>131</v>
      </c>
      <c r="B40" s="46"/>
      <c r="C40" s="35">
        <v>8921.7000000000007</v>
      </c>
      <c r="D40" s="49">
        <v>2000</v>
      </c>
      <c r="E40" s="49"/>
      <c r="F40" s="42"/>
      <c r="G40" s="66"/>
      <c r="I40" s="66">
        <v>2000</v>
      </c>
      <c r="J40" s="44" t="s">
        <v>34</v>
      </c>
      <c r="K40" s="3"/>
      <c r="L40" s="4"/>
      <c r="M40" s="3"/>
      <c r="N40" s="5">
        <v>2000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31" t="s">
        <v>132</v>
      </c>
      <c r="B41" s="132"/>
      <c r="C41" s="133">
        <v>0</v>
      </c>
      <c r="D41" s="134">
        <v>500</v>
      </c>
      <c r="E41" s="134"/>
      <c r="F41" s="135"/>
      <c r="G41" s="136"/>
      <c r="H41" s="137"/>
      <c r="I41" s="136">
        <v>1000</v>
      </c>
      <c r="J41" s="138" t="s">
        <v>34</v>
      </c>
      <c r="K41" s="139"/>
      <c r="L41" s="140"/>
      <c r="M41" s="139"/>
      <c r="N41" s="141">
        <v>500</v>
      </c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</row>
    <row r="42" spans="1:26" ht="12.75" customHeight="1">
      <c r="A42" s="64" t="s">
        <v>134</v>
      </c>
      <c r="B42" s="34"/>
      <c r="C42" s="35">
        <v>4511.28</v>
      </c>
      <c r="D42" s="49">
        <v>4000</v>
      </c>
      <c r="E42" s="49">
        <v>25778.78</v>
      </c>
      <c r="F42" s="42"/>
      <c r="G42" s="66">
        <v>4000</v>
      </c>
      <c r="I42" s="66">
        <v>4000</v>
      </c>
      <c r="J42" s="44" t="s">
        <v>34</v>
      </c>
      <c r="K42" s="3"/>
      <c r="L42" s="4"/>
      <c r="M42" s="3"/>
      <c r="N42" s="5">
        <v>4000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3" t="s">
        <v>135</v>
      </c>
      <c r="B43" s="46"/>
      <c r="C43" s="35">
        <v>250</v>
      </c>
      <c r="D43" s="49">
        <v>250</v>
      </c>
      <c r="E43" s="49"/>
      <c r="F43" s="42"/>
      <c r="G43" s="66"/>
      <c r="I43" s="66">
        <v>250</v>
      </c>
      <c r="J43" s="44" t="s">
        <v>34</v>
      </c>
      <c r="K43" s="3"/>
      <c r="L43" s="215"/>
      <c r="M43" s="3"/>
      <c r="N43" s="5">
        <v>250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43" t="s">
        <v>136</v>
      </c>
      <c r="B44" s="46"/>
      <c r="C44" s="35">
        <v>72858.16</v>
      </c>
      <c r="D44" s="91">
        <v>3000</v>
      </c>
      <c r="E44" s="49">
        <v>50918.7</v>
      </c>
      <c r="F44" s="42"/>
      <c r="G44" s="127">
        <v>7403</v>
      </c>
      <c r="I44" s="66">
        <f>3000+12500-8097</f>
        <v>7403</v>
      </c>
      <c r="J44" s="219" t="s">
        <v>34</v>
      </c>
      <c r="K44" s="216"/>
      <c r="L44" s="218"/>
      <c r="M44" s="217"/>
      <c r="N44" s="5">
        <v>3000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3" t="s">
        <v>137</v>
      </c>
      <c r="B45" s="46"/>
      <c r="C45" s="35"/>
      <c r="D45" s="49">
        <v>0</v>
      </c>
      <c r="E45" s="49"/>
      <c r="F45" s="42"/>
      <c r="G45" s="66"/>
      <c r="I45" s="66">
        <v>0</v>
      </c>
      <c r="J45" s="44" t="s">
        <v>34</v>
      </c>
      <c r="K45" s="3"/>
      <c r="L45" s="4"/>
      <c r="M45" s="3"/>
      <c r="N45" s="5">
        <v>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3" t="s">
        <v>138</v>
      </c>
      <c r="B46" s="46"/>
      <c r="C46" s="35"/>
      <c r="D46" s="49">
        <v>0</v>
      </c>
      <c r="E46" s="49"/>
      <c r="F46" s="42"/>
      <c r="G46" s="66"/>
      <c r="I46" s="66">
        <v>0</v>
      </c>
      <c r="J46" s="44" t="s">
        <v>34</v>
      </c>
      <c r="K46" s="3"/>
      <c r="L46" s="4"/>
      <c r="M46" s="3"/>
      <c r="N46" s="5">
        <v>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3" t="s">
        <v>139</v>
      </c>
      <c r="B47" s="46"/>
      <c r="C47" s="35">
        <v>337.89</v>
      </c>
      <c r="D47" s="49">
        <v>400</v>
      </c>
      <c r="E47" s="49"/>
      <c r="F47" s="42"/>
      <c r="G47" s="66"/>
      <c r="I47" s="66">
        <v>400</v>
      </c>
      <c r="J47" s="44" t="s">
        <v>34</v>
      </c>
      <c r="K47" s="3"/>
      <c r="L47" s="4"/>
      <c r="M47" s="3"/>
      <c r="N47" s="5">
        <v>400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64" t="s">
        <v>140</v>
      </c>
      <c r="B48" s="46"/>
      <c r="C48" s="35">
        <v>8766</v>
      </c>
      <c r="D48" s="49">
        <v>8766</v>
      </c>
      <c r="E48" s="49"/>
      <c r="F48" s="42"/>
      <c r="G48" s="66"/>
      <c r="I48" s="66">
        <v>0</v>
      </c>
      <c r="J48" s="44" t="s">
        <v>34</v>
      </c>
      <c r="K48" s="3"/>
      <c r="L48" s="4"/>
      <c r="M48" s="3"/>
      <c r="N48" s="5">
        <v>8766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64" t="s">
        <v>142</v>
      </c>
      <c r="B49" s="34"/>
      <c r="C49" s="35">
        <v>5062</v>
      </c>
      <c r="D49" s="49">
        <v>4062</v>
      </c>
      <c r="E49" s="49"/>
      <c r="F49" s="42"/>
      <c r="G49" s="66">
        <v>127</v>
      </c>
      <c r="I49" s="127">
        <v>2613</v>
      </c>
      <c r="J49" s="44" t="s">
        <v>34</v>
      </c>
      <c r="K49" s="3"/>
      <c r="L49" s="4"/>
      <c r="M49" s="3"/>
      <c r="N49" s="5">
        <v>4062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3" t="s">
        <v>143</v>
      </c>
      <c r="B50" s="46"/>
      <c r="C50" s="35">
        <v>42854</v>
      </c>
      <c r="D50" s="49">
        <v>45928</v>
      </c>
      <c r="E50" s="49"/>
      <c r="F50" s="42"/>
      <c r="G50" s="66"/>
      <c r="I50" s="145">
        <v>48706</v>
      </c>
      <c r="J50" s="44" t="s">
        <v>34</v>
      </c>
      <c r="K50" s="153"/>
      <c r="L50" s="4"/>
      <c r="M50" s="3"/>
      <c r="N50" s="5">
        <v>45928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64" t="s">
        <v>144</v>
      </c>
      <c r="B51" s="34"/>
      <c r="C51" s="35">
        <v>38168</v>
      </c>
      <c r="D51" s="49">
        <v>41970</v>
      </c>
      <c r="E51" s="49"/>
      <c r="F51" s="42"/>
      <c r="G51" s="66"/>
      <c r="I51" s="145">
        <v>43428</v>
      </c>
      <c r="J51" s="44" t="s">
        <v>34</v>
      </c>
      <c r="K51" s="155"/>
      <c r="L51" s="4"/>
      <c r="M51" s="3"/>
      <c r="N51" s="5">
        <v>41970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64" t="s">
        <v>145</v>
      </c>
      <c r="B52" s="34"/>
      <c r="C52" s="35">
        <v>13124</v>
      </c>
      <c r="D52" s="49">
        <v>11535</v>
      </c>
      <c r="E52" s="49"/>
      <c r="F52" s="42"/>
      <c r="G52" s="66"/>
      <c r="I52" s="145">
        <v>11739</v>
      </c>
      <c r="J52" s="44" t="s">
        <v>34</v>
      </c>
      <c r="K52" s="155"/>
      <c r="L52" s="4"/>
      <c r="M52" s="3"/>
      <c r="N52" s="5">
        <v>11535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64" t="s">
        <v>146</v>
      </c>
      <c r="B53" s="34"/>
      <c r="C53" s="35">
        <v>333.5</v>
      </c>
      <c r="D53" s="49">
        <v>0</v>
      </c>
      <c r="E53" s="49"/>
      <c r="F53" s="42"/>
      <c r="G53" s="66"/>
      <c r="I53" s="66">
        <v>0</v>
      </c>
      <c r="J53" s="44"/>
      <c r="K53" s="42"/>
      <c r="L53" s="4"/>
      <c r="M53" s="3"/>
      <c r="N53" s="5">
        <v>0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64" t="s">
        <v>147</v>
      </c>
      <c r="B54" s="34"/>
      <c r="C54" s="35"/>
      <c r="D54" s="49">
        <v>50</v>
      </c>
      <c r="E54" s="49"/>
      <c r="F54" s="42"/>
      <c r="G54" s="66"/>
      <c r="I54" s="66">
        <v>50</v>
      </c>
      <c r="J54" s="44" t="s">
        <v>34</v>
      </c>
      <c r="K54" s="3"/>
      <c r="L54" s="4"/>
      <c r="M54" s="3"/>
      <c r="N54" s="5">
        <v>50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64" t="s">
        <v>148</v>
      </c>
      <c r="B55" s="34"/>
      <c r="C55" s="35"/>
      <c r="D55" s="49">
        <v>0</v>
      </c>
      <c r="E55" s="49"/>
      <c r="F55" s="42"/>
      <c r="G55" s="66"/>
      <c r="I55" s="66">
        <v>0</v>
      </c>
      <c r="J55" s="44" t="s">
        <v>34</v>
      </c>
      <c r="K55" s="3"/>
      <c r="L55" s="4"/>
      <c r="M55" s="3"/>
      <c r="N55" s="5">
        <v>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56" t="s">
        <v>149</v>
      </c>
      <c r="B56" s="157"/>
      <c r="C56" s="158"/>
      <c r="D56" s="159"/>
      <c r="E56" s="159"/>
      <c r="F56" s="97"/>
      <c r="G56" s="160"/>
      <c r="H56" s="161"/>
      <c r="I56" s="160"/>
      <c r="J56" s="44"/>
      <c r="K56" s="3"/>
      <c r="L56" s="4"/>
      <c r="M56" s="3"/>
      <c r="N56" s="5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56" t="s">
        <v>150</v>
      </c>
      <c r="B57" s="157"/>
      <c r="C57" s="158">
        <f>547.98+1273.95</f>
        <v>1821.93</v>
      </c>
      <c r="D57" s="159">
        <v>300</v>
      </c>
      <c r="E57" s="159"/>
      <c r="F57" s="97"/>
      <c r="G57" s="160"/>
      <c r="H57" s="161"/>
      <c r="I57" s="160">
        <v>300</v>
      </c>
      <c r="J57" s="44" t="s">
        <v>34</v>
      </c>
      <c r="K57" s="3"/>
      <c r="L57" s="4"/>
      <c r="M57" s="3"/>
      <c r="N57" s="5">
        <v>300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18" t="s">
        <v>151</v>
      </c>
      <c r="B58" s="3"/>
      <c r="C58" s="162"/>
      <c r="D58" s="41"/>
      <c r="E58" s="41">
        <v>2000</v>
      </c>
      <c r="F58" s="42"/>
      <c r="G58" s="163"/>
      <c r="I58" s="163"/>
      <c r="J58" s="44"/>
      <c r="K58" s="3"/>
      <c r="L58" s="4"/>
      <c r="M58" s="3"/>
      <c r="N58" s="5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50" t="s">
        <v>152</v>
      </c>
      <c r="B59" s="164"/>
      <c r="C59" s="101">
        <f t="shared" ref="C59:E59" si="1">SUM(C23:C58)</f>
        <v>315446.12000000005</v>
      </c>
      <c r="D59" s="84">
        <f t="shared" si="1"/>
        <v>256298</v>
      </c>
      <c r="E59" s="84">
        <f t="shared" si="1"/>
        <v>80197.48</v>
      </c>
      <c r="F59" s="165"/>
      <c r="G59" s="166">
        <f>SUM(G23:G58)</f>
        <v>25000</v>
      </c>
      <c r="I59" s="167">
        <f>SUM(I23:I58)</f>
        <v>263905.10800000001</v>
      </c>
      <c r="J59" s="168"/>
      <c r="K59" s="42"/>
      <c r="L59" s="4"/>
      <c r="M59" s="3"/>
      <c r="N59" s="5">
        <v>256298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7" t="s">
        <v>153</v>
      </c>
      <c r="B60" s="7"/>
      <c r="C60" s="169"/>
      <c r="D60" s="111"/>
      <c r="E60" s="111"/>
      <c r="J60" s="3"/>
      <c r="K60" s="3"/>
      <c r="L60" s="4"/>
      <c r="M60" s="3"/>
      <c r="N60" s="5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70" t="s">
        <v>154</v>
      </c>
      <c r="B61" s="171"/>
      <c r="C61" s="118">
        <v>173782.52</v>
      </c>
      <c r="D61" s="120">
        <v>178680</v>
      </c>
      <c r="E61" s="120">
        <v>103896.18</v>
      </c>
      <c r="F61" s="42"/>
      <c r="G61" s="172"/>
      <c r="I61" s="173">
        <f>+I8</f>
        <v>178053</v>
      </c>
      <c r="J61" s="3" t="s">
        <v>43</v>
      </c>
      <c r="K61" s="42"/>
      <c r="L61" s="4"/>
      <c r="M61" s="3"/>
      <c r="N61" s="5">
        <v>178680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74" t="s">
        <v>155</v>
      </c>
      <c r="B62" s="175"/>
      <c r="C62" s="158">
        <v>152759.38</v>
      </c>
      <c r="D62" s="159">
        <v>146680</v>
      </c>
      <c r="E62" s="159"/>
      <c r="F62" s="42"/>
      <c r="G62" s="176"/>
      <c r="I62" s="177">
        <f t="shared" ref="I62:I63" si="2">I9</f>
        <v>148837</v>
      </c>
      <c r="J62" s="3" t="s">
        <v>48</v>
      </c>
      <c r="K62" s="178"/>
      <c r="L62" s="4"/>
      <c r="M62" s="3"/>
      <c r="N62" s="5">
        <v>146680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3" t="s">
        <v>50</v>
      </c>
      <c r="B63" s="46"/>
      <c r="C63" s="35">
        <v>15168</v>
      </c>
      <c r="D63" s="49">
        <v>0</v>
      </c>
      <c r="E63" s="49"/>
      <c r="F63" s="42"/>
      <c r="G63" s="49"/>
      <c r="I63" s="49">
        <f t="shared" si="2"/>
        <v>0</v>
      </c>
      <c r="J63" s="3"/>
      <c r="K63" s="3"/>
      <c r="L63" s="4"/>
      <c r="M63" s="3"/>
      <c r="N63" s="5"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86" t="s">
        <v>156</v>
      </c>
      <c r="B64" s="88"/>
      <c r="C64" s="90">
        <v>31954.41</v>
      </c>
      <c r="D64" s="179">
        <v>0.6</v>
      </c>
      <c r="E64" s="91">
        <v>34967.74</v>
      </c>
      <c r="F64" s="93"/>
      <c r="G64" s="91"/>
      <c r="H64" s="124">
        <v>0.85</v>
      </c>
      <c r="I64" s="214">
        <v>46390</v>
      </c>
      <c r="J64" s="3" t="s">
        <v>92</v>
      </c>
      <c r="K64" s="65"/>
      <c r="L64" s="4">
        <f>67249-I66</f>
        <v>54577</v>
      </c>
      <c r="M64" s="4">
        <f>L64*H64</f>
        <v>46390.45</v>
      </c>
      <c r="N64" s="5">
        <v>0.6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86" t="s">
        <v>157</v>
      </c>
      <c r="B65" s="88"/>
      <c r="C65" s="90">
        <v>22718.84</v>
      </c>
      <c r="D65" s="179">
        <v>0.4</v>
      </c>
      <c r="E65" s="91">
        <v>166527.17000000001</v>
      </c>
      <c r="F65" s="93"/>
      <c r="G65" s="91"/>
      <c r="H65" s="124">
        <v>0.15</v>
      </c>
      <c r="I65" s="214">
        <v>8187</v>
      </c>
      <c r="J65" s="3" t="s">
        <v>92</v>
      </c>
      <c r="K65" s="65"/>
      <c r="L65" s="4"/>
      <c r="M65" s="3">
        <f>L64*H65</f>
        <v>8186.5499999999993</v>
      </c>
      <c r="N65" s="5">
        <v>0.4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80" t="s">
        <v>158</v>
      </c>
      <c r="B66" s="181"/>
      <c r="C66" s="182"/>
      <c r="D66" s="183"/>
      <c r="E66" s="184"/>
      <c r="F66" s="185"/>
      <c r="G66" s="184"/>
      <c r="H66" s="186"/>
      <c r="I66" s="182">
        <f>'STIPENDS '!I28</f>
        <v>12672</v>
      </c>
      <c r="J66" s="187" t="s">
        <v>92</v>
      </c>
      <c r="K66" s="65"/>
      <c r="L66" s="4"/>
      <c r="M66" s="3"/>
      <c r="N66" s="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64" t="s">
        <v>159</v>
      </c>
      <c r="B67" s="34"/>
      <c r="C67" s="35"/>
      <c r="D67" s="49">
        <v>0</v>
      </c>
      <c r="E67" s="49"/>
      <c r="F67" s="42"/>
      <c r="G67" s="49"/>
      <c r="I67" s="49">
        <v>0</v>
      </c>
      <c r="J67" s="3"/>
      <c r="K67" s="3"/>
      <c r="L67" s="4"/>
      <c r="M67" s="3"/>
      <c r="N67" s="5">
        <v>0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3" t="s">
        <v>136</v>
      </c>
      <c r="B68" s="34"/>
      <c r="C68" s="35"/>
      <c r="D68" s="49">
        <v>0</v>
      </c>
      <c r="E68" s="49"/>
      <c r="F68" s="42"/>
      <c r="G68" s="49"/>
      <c r="I68" s="49">
        <v>0</v>
      </c>
      <c r="J68" s="3"/>
      <c r="K68" s="3"/>
      <c r="L68" s="4"/>
      <c r="M68" s="3"/>
      <c r="N68" s="5"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88" t="s">
        <v>81</v>
      </c>
      <c r="B69" s="34"/>
      <c r="C69" s="35"/>
      <c r="D69" s="49">
        <v>0</v>
      </c>
      <c r="E69" s="49"/>
      <c r="F69" s="42"/>
      <c r="G69" s="49"/>
      <c r="I69" s="49">
        <v>0</v>
      </c>
      <c r="J69" s="3"/>
      <c r="K69" s="3"/>
      <c r="L69" s="4"/>
      <c r="M69" s="3"/>
      <c r="N69" s="5"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88" t="s">
        <v>160</v>
      </c>
      <c r="B70" s="34"/>
      <c r="C70" s="35">
        <f>1642.91+82.44</f>
        <v>1725.3500000000001</v>
      </c>
      <c r="D70" s="49">
        <v>2000</v>
      </c>
      <c r="E70" s="49">
        <v>19.559999999999999</v>
      </c>
      <c r="F70" s="42"/>
      <c r="G70" s="82"/>
      <c r="I70" s="189">
        <v>2000</v>
      </c>
      <c r="J70" s="3" t="s">
        <v>83</v>
      </c>
      <c r="K70" s="42"/>
      <c r="L70" s="4"/>
      <c r="M70" s="3"/>
      <c r="N70" s="5">
        <v>2000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3" t="s">
        <v>136</v>
      </c>
      <c r="B71" s="34"/>
      <c r="C71" s="35"/>
      <c r="D71" s="49">
        <v>13666</v>
      </c>
      <c r="E71" s="74"/>
      <c r="F71" s="72"/>
      <c r="G71" s="82"/>
      <c r="I71" s="190">
        <f>9171+167</f>
        <v>9338</v>
      </c>
      <c r="J71" s="3" t="s">
        <v>83</v>
      </c>
      <c r="K71" s="3"/>
      <c r="L71" s="4" t="s">
        <v>206</v>
      </c>
      <c r="M71" s="42">
        <f>I44+I71</f>
        <v>16741</v>
      </c>
      <c r="N71" s="5">
        <v>13666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88" t="s">
        <v>161</v>
      </c>
      <c r="B72" s="34"/>
      <c r="C72" s="35"/>
      <c r="D72" s="49"/>
      <c r="E72" s="74"/>
      <c r="F72" s="72"/>
      <c r="G72" s="82"/>
      <c r="I72" s="82"/>
      <c r="J72" s="3"/>
      <c r="K72" s="3"/>
      <c r="L72" s="4"/>
      <c r="M72" s="3"/>
      <c r="N72" s="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88" t="s">
        <v>162</v>
      </c>
      <c r="B73" s="46"/>
      <c r="C73" s="35">
        <v>28820.32</v>
      </c>
      <c r="D73" s="49">
        <v>36000</v>
      </c>
      <c r="E73" s="49">
        <v>4250</v>
      </c>
      <c r="F73" s="72"/>
      <c r="G73" s="82"/>
      <c r="I73" s="190">
        <v>31000</v>
      </c>
      <c r="J73" s="3" t="s">
        <v>83</v>
      </c>
      <c r="K73" s="3"/>
      <c r="L73" s="4"/>
      <c r="M73" s="3"/>
      <c r="N73" s="5">
        <v>36000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91" t="s">
        <v>163</v>
      </c>
      <c r="B74" s="34"/>
      <c r="C74" s="35">
        <v>9891.2199999999993</v>
      </c>
      <c r="D74" s="49">
        <v>10000</v>
      </c>
      <c r="E74" s="49">
        <v>7613.15</v>
      </c>
      <c r="F74" s="72"/>
      <c r="G74" s="82"/>
      <c r="I74" s="189">
        <v>5000</v>
      </c>
      <c r="J74" s="3" t="s">
        <v>83</v>
      </c>
      <c r="K74" s="73"/>
      <c r="L74" s="4"/>
      <c r="M74" s="3"/>
      <c r="N74" s="5">
        <v>10000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91" t="s">
        <v>164</v>
      </c>
      <c r="B75" s="34"/>
      <c r="C75" s="35"/>
      <c r="D75" s="49"/>
      <c r="E75" s="49"/>
      <c r="F75" s="72"/>
      <c r="G75" s="82"/>
      <c r="H75" s="111"/>
      <c r="I75" s="189">
        <f>'STIPENDS '!I27</f>
        <v>14328</v>
      </c>
      <c r="J75" s="3" t="s">
        <v>83</v>
      </c>
      <c r="K75" s="42"/>
      <c r="L75" s="4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3" t="s">
        <v>165</v>
      </c>
      <c r="B76" s="34"/>
      <c r="C76" s="35"/>
      <c r="D76" s="49"/>
      <c r="E76" s="74"/>
      <c r="F76" s="72"/>
      <c r="G76" s="49"/>
      <c r="I76" s="49"/>
      <c r="J76" s="3"/>
      <c r="K76" s="42"/>
      <c r="L76" s="4"/>
      <c r="M76" s="3"/>
      <c r="N76" s="5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64" t="s">
        <v>140</v>
      </c>
      <c r="B77" s="34"/>
      <c r="C77" s="35"/>
      <c r="D77" s="49">
        <v>0</v>
      </c>
      <c r="E77" s="74"/>
      <c r="F77" s="72"/>
      <c r="G77" s="49"/>
      <c r="I77" s="49">
        <v>0</v>
      </c>
      <c r="J77" s="3"/>
      <c r="K77" s="3"/>
      <c r="L77" s="4"/>
      <c r="M77" s="3"/>
      <c r="N77" s="5"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192" t="s">
        <v>166</v>
      </c>
      <c r="B78" s="193"/>
      <c r="C78" s="194">
        <f>SUM(C61:C77)</f>
        <v>436820.04</v>
      </c>
      <c r="D78" s="195">
        <f>SUM(D61:D77)-D64-D65</f>
        <v>387026</v>
      </c>
      <c r="E78" s="195">
        <f>SUM(E61:E77)</f>
        <v>317273.8</v>
      </c>
      <c r="F78" s="42"/>
      <c r="G78" s="195">
        <f>SUM(G61:G77)</f>
        <v>0</v>
      </c>
      <c r="I78" s="195">
        <f>SUM(I61:I77)</f>
        <v>455805</v>
      </c>
      <c r="J78" s="3"/>
      <c r="K78" s="3"/>
      <c r="L78" s="4"/>
      <c r="M78" s="3"/>
      <c r="N78" s="5">
        <v>387026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98" t="s">
        <v>167</v>
      </c>
      <c r="B79" s="196"/>
      <c r="C79" s="197">
        <f t="shared" ref="C79:E79" si="3">+C59+C78</f>
        <v>752266.16</v>
      </c>
      <c r="D79" s="102">
        <f t="shared" si="3"/>
        <v>643324</v>
      </c>
      <c r="E79" s="102">
        <f t="shared" si="3"/>
        <v>397471.27999999997</v>
      </c>
      <c r="F79" s="165"/>
      <c r="G79" s="198">
        <f>G59+G78</f>
        <v>25000</v>
      </c>
      <c r="H79" s="199"/>
      <c r="I79" s="198">
        <f>+I59+I78</f>
        <v>719710.10800000001</v>
      </c>
      <c r="J79" s="42"/>
      <c r="K79" s="178"/>
      <c r="L79" s="4"/>
      <c r="M79" s="3"/>
      <c r="N79" s="5">
        <v>643324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96" t="s">
        <v>168</v>
      </c>
      <c r="B80" s="99"/>
      <c r="C80" s="101">
        <f t="shared" ref="C80:E80" si="4">+C21-C79</f>
        <v>408886.88</v>
      </c>
      <c r="D80" s="84">
        <f t="shared" si="4"/>
        <v>0</v>
      </c>
      <c r="E80" s="84">
        <f t="shared" si="4"/>
        <v>0</v>
      </c>
      <c r="F80" s="42"/>
      <c r="G80" s="200">
        <f>G21-G79</f>
        <v>0</v>
      </c>
      <c r="I80" s="201">
        <f>+I21-I79</f>
        <v>-0.10800000000745058</v>
      </c>
      <c r="J80" s="3"/>
      <c r="K80" s="3"/>
      <c r="L80" s="4"/>
      <c r="M80" s="3"/>
      <c r="N80" s="5"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65"/>
      <c r="D81" s="42"/>
      <c r="E81" s="42"/>
      <c r="F81" s="42"/>
      <c r="G81" s="42"/>
      <c r="I81" s="42"/>
      <c r="J81" s="3"/>
      <c r="K81" s="3"/>
      <c r="L81" s="4"/>
      <c r="M81" s="3"/>
      <c r="N81" s="5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7" t="s">
        <v>169</v>
      </c>
      <c r="B82" s="7"/>
      <c r="C82" s="6"/>
      <c r="D82" s="42"/>
      <c r="E82" s="42"/>
      <c r="F82" s="42"/>
      <c r="G82" s="42"/>
      <c r="I82" s="3"/>
      <c r="J82" s="3"/>
      <c r="K82" s="3"/>
      <c r="L82" s="4"/>
      <c r="M82" s="3"/>
      <c r="N82" s="5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7" t="s">
        <v>170</v>
      </c>
      <c r="B83" s="7"/>
      <c r="C83" s="6"/>
      <c r="D83" s="42"/>
      <c r="E83" s="42"/>
      <c r="F83" s="42"/>
      <c r="G83" s="42"/>
      <c r="I83" s="3"/>
      <c r="J83" s="3"/>
      <c r="K83" s="3"/>
      <c r="L83" s="4"/>
      <c r="M83" s="3"/>
      <c r="N83" s="5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7" t="s">
        <v>171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4"/>
      <c r="M84" s="3"/>
      <c r="N84" s="5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4"/>
      <c r="M85" s="3"/>
      <c r="N85" s="5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 t="s">
        <v>172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4"/>
      <c r="M86" s="3"/>
      <c r="N86" s="5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1" t="s">
        <v>11</v>
      </c>
      <c r="H87" s="3"/>
      <c r="I87" s="3" t="s">
        <v>173</v>
      </c>
      <c r="J87" s="3"/>
      <c r="K87" s="3"/>
      <c r="L87" s="4"/>
      <c r="M87" s="3"/>
      <c r="N87" s="5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3" t="s">
        <v>174</v>
      </c>
      <c r="B88" s="34"/>
      <c r="C88" s="35"/>
      <c r="D88" s="49"/>
      <c r="E88" s="49"/>
      <c r="F88" s="42"/>
      <c r="G88" s="202">
        <v>10473.33</v>
      </c>
      <c r="I88" s="203">
        <f t="shared" ref="I88:I100" si="5">G88*0.75</f>
        <v>7854.9974999999995</v>
      </c>
      <c r="J88" s="3" t="s">
        <v>43</v>
      </c>
      <c r="K88" s="3"/>
      <c r="L88" s="4"/>
      <c r="M88" s="3"/>
      <c r="N88" s="5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3" t="s">
        <v>175</v>
      </c>
      <c r="B89" s="34"/>
      <c r="C89" s="35"/>
      <c r="D89" s="49"/>
      <c r="E89" s="49"/>
      <c r="F89" s="42"/>
      <c r="G89" s="202">
        <v>10751.27</v>
      </c>
      <c r="I89" s="203">
        <f t="shared" si="5"/>
        <v>8063.4525000000003</v>
      </c>
      <c r="J89" s="3" t="s">
        <v>43</v>
      </c>
      <c r="K89" s="3"/>
      <c r="L89" s="4"/>
      <c r="M89" s="3"/>
      <c r="N89" s="5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3" t="s">
        <v>176</v>
      </c>
      <c r="B90" s="34"/>
      <c r="C90" s="35"/>
      <c r="D90" s="49"/>
      <c r="E90" s="49"/>
      <c r="F90" s="42"/>
      <c r="G90" s="202">
        <v>5709.59</v>
      </c>
      <c r="I90" s="203">
        <f t="shared" si="5"/>
        <v>4282.1925000000001</v>
      </c>
      <c r="J90" s="3" t="s">
        <v>43</v>
      </c>
      <c r="K90" s="3"/>
      <c r="L90" s="4"/>
      <c r="M90" s="3"/>
      <c r="N90" s="5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3" t="s">
        <v>177</v>
      </c>
      <c r="B91" s="34"/>
      <c r="C91" s="35"/>
      <c r="D91" s="49"/>
      <c r="E91" s="49"/>
      <c r="F91" s="42"/>
      <c r="G91" s="202">
        <v>8118.39</v>
      </c>
      <c r="I91" s="203">
        <f t="shared" si="5"/>
        <v>6088.7925000000005</v>
      </c>
      <c r="J91" s="3" t="s">
        <v>43</v>
      </c>
      <c r="K91" s="3"/>
      <c r="L91" s="4"/>
      <c r="M91" s="3"/>
      <c r="N91" s="5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3" t="s">
        <v>178</v>
      </c>
      <c r="B92" s="34"/>
      <c r="C92" s="35"/>
      <c r="D92" s="49"/>
      <c r="E92" s="49"/>
      <c r="F92" s="42"/>
      <c r="G92" s="202">
        <v>26419.24</v>
      </c>
      <c r="I92" s="203">
        <f t="shared" si="5"/>
        <v>19814.43</v>
      </c>
      <c r="J92" s="3" t="s">
        <v>43</v>
      </c>
      <c r="K92" s="3"/>
      <c r="L92" s="4"/>
      <c r="M92" s="3"/>
      <c r="N92" s="5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3" t="s">
        <v>179</v>
      </c>
      <c r="B93" s="34"/>
      <c r="C93" s="35"/>
      <c r="D93" s="49"/>
      <c r="E93" s="49"/>
      <c r="F93" s="42"/>
      <c r="G93" s="202">
        <v>6237.46</v>
      </c>
      <c r="I93" s="203">
        <f t="shared" si="5"/>
        <v>4678.0950000000003</v>
      </c>
      <c r="J93" s="3" t="s">
        <v>43</v>
      </c>
      <c r="K93" s="3"/>
      <c r="L93" s="4"/>
      <c r="M93" s="3"/>
      <c r="N93" s="5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3" t="s">
        <v>180</v>
      </c>
      <c r="B94" s="34"/>
      <c r="C94" s="35"/>
      <c r="D94" s="49"/>
      <c r="E94" s="49"/>
      <c r="F94" s="42"/>
      <c r="G94" s="202">
        <v>14905.26</v>
      </c>
      <c r="I94" s="203">
        <f t="shared" si="5"/>
        <v>11178.945</v>
      </c>
      <c r="J94" s="3" t="s">
        <v>43</v>
      </c>
      <c r="K94" s="3"/>
      <c r="L94" s="4"/>
      <c r="M94" s="3"/>
      <c r="N94" s="5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3" t="s">
        <v>181</v>
      </c>
      <c r="B95" s="34"/>
      <c r="C95" s="35"/>
      <c r="D95" s="49"/>
      <c r="E95" s="49"/>
      <c r="F95" s="42"/>
      <c r="G95" s="202">
        <v>27535.31</v>
      </c>
      <c r="I95" s="203">
        <f t="shared" si="5"/>
        <v>20651.482500000002</v>
      </c>
      <c r="J95" s="3" t="s">
        <v>43</v>
      </c>
      <c r="K95" s="3"/>
      <c r="L95" s="4"/>
      <c r="M95" s="3"/>
      <c r="N95" s="5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3" t="s">
        <v>182</v>
      </c>
      <c r="B96" s="34"/>
      <c r="C96" s="35"/>
      <c r="D96" s="49"/>
      <c r="E96" s="49"/>
      <c r="F96" s="42"/>
      <c r="G96" s="202">
        <v>10701.71</v>
      </c>
      <c r="I96" s="203">
        <f t="shared" si="5"/>
        <v>8026.2824999999993</v>
      </c>
      <c r="J96" s="3" t="s">
        <v>43</v>
      </c>
      <c r="K96" s="3"/>
      <c r="L96" s="4"/>
      <c r="M96" s="3"/>
      <c r="N96" s="5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3" t="s">
        <v>183</v>
      </c>
      <c r="B97" s="34"/>
      <c r="C97" s="35"/>
      <c r="D97" s="49"/>
      <c r="E97" s="49"/>
      <c r="F97" s="42"/>
      <c r="G97" s="202">
        <v>26055.119999999999</v>
      </c>
      <c r="I97" s="203">
        <f t="shared" si="5"/>
        <v>19541.34</v>
      </c>
      <c r="J97" s="3" t="s">
        <v>43</v>
      </c>
      <c r="K97" s="3"/>
      <c r="L97" s="4"/>
      <c r="M97" s="3"/>
      <c r="N97" s="5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3" t="s">
        <v>184</v>
      </c>
      <c r="B98" s="34"/>
      <c r="C98" s="35"/>
      <c r="D98" s="49"/>
      <c r="E98" s="49"/>
      <c r="F98" s="42"/>
      <c r="G98" s="202">
        <v>5395.02</v>
      </c>
      <c r="I98" s="203">
        <f t="shared" si="5"/>
        <v>4046.2650000000003</v>
      </c>
      <c r="J98" s="3" t="s">
        <v>43</v>
      </c>
      <c r="K98" s="3"/>
      <c r="L98" s="4"/>
      <c r="M98" s="3"/>
      <c r="N98" s="5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3" t="s">
        <v>185</v>
      </c>
      <c r="B99" s="34"/>
      <c r="C99" s="35"/>
      <c r="D99" s="49"/>
      <c r="E99" s="49"/>
      <c r="F99" s="42"/>
      <c r="G99" s="202">
        <v>7650.85</v>
      </c>
      <c r="I99" s="203">
        <f t="shared" si="5"/>
        <v>5738.1375000000007</v>
      </c>
      <c r="J99" s="3" t="s">
        <v>43</v>
      </c>
      <c r="K99" s="3"/>
      <c r="L99" s="4"/>
      <c r="M99" s="3"/>
      <c r="N99" s="5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3" t="s">
        <v>186</v>
      </c>
      <c r="B100" s="34"/>
      <c r="C100" s="35"/>
      <c r="D100" s="49"/>
      <c r="E100" s="49"/>
      <c r="F100" s="42"/>
      <c r="G100" s="202">
        <v>18727.45</v>
      </c>
      <c r="I100" s="203">
        <f t="shared" si="5"/>
        <v>14045.587500000001</v>
      </c>
      <c r="J100" s="3" t="s">
        <v>43</v>
      </c>
      <c r="K100" s="3"/>
      <c r="L100" s="4"/>
      <c r="M100" s="3"/>
      <c r="N100" s="5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143" t="s">
        <v>187</v>
      </c>
      <c r="B101" s="204"/>
      <c r="C101" s="3"/>
      <c r="D101" s="3"/>
      <c r="E101" s="3"/>
      <c r="F101" s="3"/>
      <c r="G101" s="205">
        <f>SUM(G88:G100)</f>
        <v>178680</v>
      </c>
      <c r="H101" s="3"/>
      <c r="I101" s="206">
        <f>SUM(I88:I100)</f>
        <v>134010</v>
      </c>
      <c r="J101" s="3" t="s">
        <v>43</v>
      </c>
      <c r="K101" s="3"/>
      <c r="L101" s="4"/>
      <c r="M101" s="3"/>
      <c r="N101" s="5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4"/>
      <c r="M102" s="3"/>
      <c r="N102" s="5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4"/>
      <c r="M103" s="3"/>
      <c r="N103" s="5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4"/>
      <c r="M104" s="3"/>
      <c r="N104" s="5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4"/>
      <c r="M105" s="3"/>
      <c r="N105" s="5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4"/>
      <c r="M106" s="3"/>
      <c r="N106" s="5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4"/>
      <c r="M107" s="3"/>
      <c r="N107" s="5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4"/>
      <c r="M108" s="3"/>
      <c r="N108" s="5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4"/>
      <c r="M109" s="3"/>
      <c r="N109" s="5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4"/>
      <c r="M110" s="3"/>
      <c r="N110" s="5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4"/>
      <c r="M111" s="3"/>
      <c r="N111" s="5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4"/>
      <c r="M112" s="3"/>
      <c r="N112" s="5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4"/>
      <c r="M113" s="3"/>
      <c r="N113" s="5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4"/>
      <c r="M114" s="3"/>
      <c r="N114" s="5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4"/>
      <c r="M115" s="3"/>
      <c r="N115" s="5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4"/>
      <c r="M116" s="3"/>
      <c r="N116" s="5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4"/>
      <c r="M117" s="3"/>
      <c r="N117" s="5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4"/>
      <c r="M118" s="3"/>
      <c r="N118" s="5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4"/>
      <c r="M119" s="3"/>
      <c r="N119" s="5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4"/>
      <c r="M120" s="3"/>
      <c r="N120" s="5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4"/>
      <c r="M121" s="3"/>
      <c r="N121" s="5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4"/>
      <c r="M122" s="3"/>
      <c r="N122" s="5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4"/>
      <c r="M123" s="3"/>
      <c r="N123" s="5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4"/>
      <c r="M124" s="3"/>
      <c r="N124" s="5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4"/>
      <c r="M125" s="3"/>
      <c r="N125" s="5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4"/>
      <c r="M126" s="3"/>
      <c r="N126" s="5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4"/>
      <c r="M127" s="3"/>
      <c r="N127" s="5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4"/>
      <c r="M128" s="3"/>
      <c r="N128" s="5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4"/>
      <c r="M129" s="3"/>
      <c r="N129" s="5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4"/>
      <c r="M130" s="3"/>
      <c r="N130" s="5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4"/>
      <c r="M131" s="3"/>
      <c r="N131" s="5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4"/>
      <c r="M132" s="3"/>
      <c r="N132" s="5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4"/>
      <c r="M133" s="3"/>
      <c r="N133" s="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4"/>
      <c r="M134" s="3"/>
      <c r="N134" s="5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4"/>
      <c r="M135" s="3"/>
      <c r="N135" s="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4"/>
      <c r="M136" s="3"/>
      <c r="N136" s="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4"/>
      <c r="M137" s="3"/>
      <c r="N137" s="5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4"/>
      <c r="M138" s="3"/>
      <c r="N138" s="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4"/>
      <c r="M139" s="3"/>
      <c r="N139" s="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4"/>
      <c r="M140" s="3"/>
      <c r="N140" s="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4"/>
      <c r="M141" s="3"/>
      <c r="N141" s="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4"/>
      <c r="M142" s="3"/>
      <c r="N142" s="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4"/>
      <c r="M143" s="3"/>
      <c r="N143" s="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4"/>
      <c r="M144" s="3"/>
      <c r="N144" s="5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4"/>
      <c r="M145" s="3"/>
      <c r="N145" s="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4"/>
      <c r="M146" s="3"/>
      <c r="N146" s="5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4"/>
      <c r="M147" s="3"/>
      <c r="N147" s="5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4"/>
      <c r="M148" s="3"/>
      <c r="N148" s="5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4"/>
      <c r="M149" s="3"/>
      <c r="N149" s="5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4"/>
      <c r="M150" s="3"/>
      <c r="N150" s="5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4"/>
      <c r="M151" s="3"/>
      <c r="N151" s="5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4"/>
      <c r="M152" s="3"/>
      <c r="N152" s="5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4"/>
      <c r="M153" s="3"/>
      <c r="N153" s="5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4"/>
      <c r="M154" s="3"/>
      <c r="N154" s="5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4"/>
      <c r="M155" s="3"/>
      <c r="N155" s="5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4"/>
      <c r="M156" s="3"/>
      <c r="N156" s="5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4"/>
      <c r="M157" s="3"/>
      <c r="N157" s="5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4"/>
      <c r="M158" s="3"/>
      <c r="N158" s="5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4"/>
      <c r="M159" s="3"/>
      <c r="N159" s="5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4"/>
      <c r="M160" s="3"/>
      <c r="N160" s="5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4"/>
      <c r="M161" s="3"/>
      <c r="N161" s="5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4"/>
      <c r="M162" s="3"/>
      <c r="N162" s="5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4"/>
      <c r="M163" s="3"/>
      <c r="N163" s="5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4"/>
      <c r="M164" s="3"/>
      <c r="N164" s="5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4"/>
      <c r="M165" s="3"/>
      <c r="N165" s="5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4"/>
      <c r="M166" s="3"/>
      <c r="N166" s="5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4"/>
      <c r="M167" s="3"/>
      <c r="N167" s="5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4"/>
      <c r="M168" s="3"/>
      <c r="N168" s="5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4"/>
      <c r="M169" s="3"/>
      <c r="N169" s="5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4"/>
      <c r="M170" s="3"/>
      <c r="N170" s="5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4"/>
      <c r="M171" s="3"/>
      <c r="N171" s="5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4"/>
      <c r="M172" s="3"/>
      <c r="N172" s="5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4"/>
      <c r="M173" s="3"/>
      <c r="N173" s="5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4"/>
      <c r="M174" s="3"/>
      <c r="N174" s="5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4"/>
      <c r="M175" s="3"/>
      <c r="N175" s="5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4"/>
      <c r="M176" s="3"/>
      <c r="N176" s="5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4"/>
      <c r="M177" s="3"/>
      <c r="N177" s="5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4"/>
      <c r="M178" s="3"/>
      <c r="N178" s="5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4"/>
      <c r="M179" s="3"/>
      <c r="N179" s="5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4"/>
      <c r="M180" s="3"/>
      <c r="N180" s="5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4"/>
      <c r="M181" s="3"/>
      <c r="N181" s="5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4"/>
      <c r="M182" s="3"/>
      <c r="N182" s="5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4"/>
      <c r="M183" s="3"/>
      <c r="N183" s="5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4"/>
      <c r="M184" s="3"/>
      <c r="N184" s="5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4"/>
      <c r="M185" s="3"/>
      <c r="N185" s="5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4"/>
      <c r="M186" s="3"/>
      <c r="N186" s="5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4"/>
      <c r="M187" s="3"/>
      <c r="N187" s="5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4"/>
      <c r="M188" s="3"/>
      <c r="N188" s="5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4"/>
      <c r="M189" s="3"/>
      <c r="N189" s="5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4"/>
      <c r="M190" s="3"/>
      <c r="N190" s="5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4"/>
      <c r="M191" s="3"/>
      <c r="N191" s="5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4"/>
      <c r="M192" s="3"/>
      <c r="N192" s="5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4"/>
      <c r="M193" s="3"/>
      <c r="N193" s="5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4"/>
      <c r="M194" s="3"/>
      <c r="N194" s="5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4"/>
      <c r="M195" s="3"/>
      <c r="N195" s="5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4"/>
      <c r="M196" s="3"/>
      <c r="N196" s="5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4"/>
      <c r="M197" s="3"/>
      <c r="N197" s="5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4"/>
      <c r="M198" s="3"/>
      <c r="N198" s="5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4"/>
      <c r="M199" s="3"/>
      <c r="N199" s="5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4"/>
      <c r="M200" s="3"/>
      <c r="N200" s="5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4"/>
      <c r="M201" s="3"/>
      <c r="N201" s="5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4"/>
      <c r="M202" s="3"/>
      <c r="N202" s="5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4"/>
      <c r="M203" s="3"/>
      <c r="N203" s="5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4"/>
      <c r="M204" s="3"/>
      <c r="N204" s="5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4"/>
      <c r="M205" s="3"/>
      <c r="N205" s="5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4"/>
      <c r="M206" s="3"/>
      <c r="N206" s="5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4"/>
      <c r="M207" s="3"/>
      <c r="N207" s="5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4"/>
      <c r="M208" s="3"/>
      <c r="N208" s="5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4"/>
      <c r="M209" s="3"/>
      <c r="N209" s="5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4"/>
      <c r="M210" s="3"/>
      <c r="N210" s="5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4"/>
      <c r="M211" s="3"/>
      <c r="N211" s="5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4"/>
      <c r="M212" s="3"/>
      <c r="N212" s="5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4"/>
      <c r="M213" s="3"/>
      <c r="N213" s="5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4"/>
      <c r="M214" s="3"/>
      <c r="N214" s="5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4"/>
      <c r="M215" s="3"/>
      <c r="N215" s="5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4"/>
      <c r="M216" s="3"/>
      <c r="N216" s="5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4"/>
      <c r="M217" s="3"/>
      <c r="N217" s="5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4"/>
      <c r="M218" s="3"/>
      <c r="N218" s="5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4"/>
      <c r="M219" s="3"/>
      <c r="N219" s="5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4"/>
      <c r="M220" s="3"/>
      <c r="N220" s="5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4"/>
      <c r="M221" s="3"/>
      <c r="N221" s="5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4"/>
      <c r="M222" s="3"/>
      <c r="N222" s="5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4"/>
      <c r="M223" s="3"/>
      <c r="N223" s="5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4"/>
      <c r="M224" s="3"/>
      <c r="N224" s="5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4"/>
      <c r="M225" s="3"/>
      <c r="N225" s="5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4"/>
      <c r="M226" s="3"/>
      <c r="N226" s="5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4"/>
      <c r="M227" s="3"/>
      <c r="N227" s="5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4"/>
      <c r="M228" s="3"/>
      <c r="N228" s="5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4"/>
      <c r="M229" s="3"/>
      <c r="N229" s="5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4"/>
      <c r="M230" s="3"/>
      <c r="N230" s="5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4"/>
      <c r="M231" s="3"/>
      <c r="N231" s="5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4"/>
      <c r="M232" s="3"/>
      <c r="N232" s="5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4"/>
      <c r="M233" s="3"/>
      <c r="N233" s="5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4"/>
      <c r="M234" s="3"/>
      <c r="N234" s="5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4"/>
      <c r="M235" s="3"/>
      <c r="N235" s="5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4"/>
      <c r="M236" s="3"/>
      <c r="N236" s="5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4"/>
      <c r="M237" s="3"/>
      <c r="N237" s="5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4"/>
      <c r="M238" s="3"/>
      <c r="N238" s="5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4"/>
      <c r="M239" s="3"/>
      <c r="N239" s="5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4"/>
      <c r="M240" s="3"/>
      <c r="N240" s="5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4"/>
      <c r="M241" s="3"/>
      <c r="N241" s="5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4"/>
      <c r="M242" s="3"/>
      <c r="N242" s="5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4"/>
      <c r="M243" s="3"/>
      <c r="N243" s="5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4"/>
      <c r="M244" s="3"/>
      <c r="N244" s="5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4"/>
      <c r="M245" s="3"/>
      <c r="N245" s="5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4"/>
      <c r="M246" s="3"/>
      <c r="N246" s="5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4"/>
      <c r="M247" s="3"/>
      <c r="N247" s="5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4"/>
      <c r="M248" s="3"/>
      <c r="N248" s="5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4"/>
      <c r="M249" s="3"/>
      <c r="N249" s="5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4"/>
      <c r="M250" s="3"/>
      <c r="N250" s="5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4"/>
      <c r="M251" s="3"/>
      <c r="N251" s="5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4"/>
      <c r="M252" s="3"/>
      <c r="N252" s="5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4"/>
      <c r="M253" s="3"/>
      <c r="N253" s="5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4"/>
      <c r="M254" s="3"/>
      <c r="N254" s="5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4"/>
      <c r="M255" s="3"/>
      <c r="N255" s="5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4"/>
      <c r="M256" s="3"/>
      <c r="N256" s="5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4"/>
      <c r="M257" s="3"/>
      <c r="N257" s="5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4"/>
      <c r="M258" s="3"/>
      <c r="N258" s="5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4"/>
      <c r="M259" s="3"/>
      <c r="N259" s="5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4"/>
      <c r="M260" s="3"/>
      <c r="N260" s="5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4"/>
      <c r="M261" s="3"/>
      <c r="N261" s="5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4"/>
      <c r="M262" s="3"/>
      <c r="N262" s="5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4"/>
      <c r="M263" s="3"/>
      <c r="N263" s="5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4"/>
      <c r="M264" s="3"/>
      <c r="N264" s="5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4"/>
      <c r="M265" s="3"/>
      <c r="N265" s="5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4"/>
      <c r="M266" s="3"/>
      <c r="N266" s="5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4"/>
      <c r="M267" s="3"/>
      <c r="N267" s="5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4"/>
      <c r="M268" s="3"/>
      <c r="N268" s="5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4"/>
      <c r="M269" s="3"/>
      <c r="N269" s="5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4"/>
      <c r="M270" s="3"/>
      <c r="N270" s="5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4"/>
      <c r="M271" s="3"/>
      <c r="N271" s="5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4"/>
      <c r="M272" s="3"/>
      <c r="N272" s="5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4"/>
      <c r="M273" s="3"/>
      <c r="N273" s="5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4"/>
      <c r="M274" s="3"/>
      <c r="N274" s="5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4"/>
      <c r="M275" s="3"/>
      <c r="N275" s="5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4"/>
      <c r="M276" s="3"/>
      <c r="N276" s="5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4"/>
      <c r="M277" s="3"/>
      <c r="N277" s="5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4"/>
      <c r="M278" s="3"/>
      <c r="N278" s="5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4"/>
      <c r="M279" s="3"/>
      <c r="N279" s="5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4"/>
      <c r="M280" s="3"/>
      <c r="N280" s="5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4"/>
      <c r="M281" s="3"/>
      <c r="N281" s="5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4"/>
      <c r="M282" s="3"/>
      <c r="N282" s="5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4"/>
      <c r="M283" s="3"/>
      <c r="N283" s="5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4"/>
      <c r="M284" s="3"/>
      <c r="N284" s="5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4"/>
      <c r="M285" s="3"/>
      <c r="N285" s="5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4"/>
      <c r="M286" s="3"/>
      <c r="N286" s="5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4"/>
      <c r="M287" s="3"/>
      <c r="N287" s="5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4"/>
      <c r="M288" s="3"/>
      <c r="N288" s="5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4"/>
      <c r="M289" s="3"/>
      <c r="N289" s="5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4"/>
      <c r="M290" s="3"/>
      <c r="N290" s="5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4"/>
      <c r="M291" s="3"/>
      <c r="N291" s="5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4"/>
      <c r="M292" s="3"/>
      <c r="N292" s="5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4"/>
      <c r="M293" s="3"/>
      <c r="N293" s="5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4"/>
      <c r="M294" s="3"/>
      <c r="N294" s="5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4"/>
      <c r="M295" s="3"/>
      <c r="N295" s="5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4"/>
      <c r="M296" s="3"/>
      <c r="N296" s="5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4"/>
      <c r="M297" s="3"/>
      <c r="N297" s="5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4"/>
      <c r="M298" s="3"/>
      <c r="N298" s="5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4"/>
      <c r="M299" s="3"/>
      <c r="N299" s="5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4"/>
      <c r="M300" s="3"/>
      <c r="N300" s="5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4"/>
      <c r="M301" s="3"/>
      <c r="N301" s="5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4"/>
      <c r="M302" s="3"/>
      <c r="N302" s="5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4"/>
      <c r="M303" s="3"/>
      <c r="N303" s="5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4"/>
      <c r="M304" s="3"/>
      <c r="N304" s="5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4"/>
      <c r="M305" s="3"/>
      <c r="N305" s="5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4"/>
      <c r="M306" s="3"/>
      <c r="N306" s="5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4"/>
      <c r="M307" s="3"/>
      <c r="N307" s="5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4"/>
      <c r="M308" s="3"/>
      <c r="N308" s="5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4"/>
      <c r="M309" s="3"/>
      <c r="N309" s="5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4"/>
      <c r="M310" s="3"/>
      <c r="N310" s="5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4"/>
      <c r="M311" s="3"/>
      <c r="N311" s="5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4"/>
      <c r="M312" s="3"/>
      <c r="N312" s="5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4"/>
      <c r="M313" s="3"/>
      <c r="N313" s="5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4"/>
      <c r="M314" s="3"/>
      <c r="N314" s="5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4"/>
      <c r="M315" s="3"/>
      <c r="N315" s="5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4"/>
      <c r="M316" s="3"/>
      <c r="N316" s="5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4"/>
      <c r="M317" s="3"/>
      <c r="N317" s="5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4"/>
      <c r="M318" s="3"/>
      <c r="N318" s="5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4"/>
      <c r="M319" s="3"/>
      <c r="N319" s="5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4"/>
      <c r="M320" s="3"/>
      <c r="N320" s="5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4"/>
      <c r="M321" s="3"/>
      <c r="N321" s="5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4"/>
      <c r="M322" s="3"/>
      <c r="N322" s="5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4"/>
      <c r="M323" s="3"/>
      <c r="N323" s="5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4"/>
      <c r="M324" s="3"/>
      <c r="N324" s="5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4"/>
      <c r="M325" s="3"/>
      <c r="N325" s="5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4"/>
      <c r="M326" s="3"/>
      <c r="N326" s="5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4"/>
      <c r="M327" s="3"/>
      <c r="N327" s="5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4"/>
      <c r="M328" s="3"/>
      <c r="N328" s="5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4"/>
      <c r="M329" s="3"/>
      <c r="N329" s="5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4"/>
      <c r="M330" s="3"/>
      <c r="N330" s="5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4"/>
      <c r="M331" s="3"/>
      <c r="N331" s="5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4"/>
      <c r="M332" s="3"/>
      <c r="N332" s="5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4"/>
      <c r="M333" s="3"/>
      <c r="N333" s="5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4"/>
      <c r="M334" s="3"/>
      <c r="N334" s="5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4"/>
      <c r="M335" s="3"/>
      <c r="N335" s="5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4"/>
      <c r="M336" s="3"/>
      <c r="N336" s="5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4"/>
      <c r="M337" s="3"/>
      <c r="N337" s="5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4"/>
      <c r="M338" s="3"/>
      <c r="N338" s="5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4"/>
      <c r="M339" s="3"/>
      <c r="N339" s="5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4"/>
      <c r="M340" s="3"/>
      <c r="N340" s="5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4"/>
      <c r="M341" s="3"/>
      <c r="N341" s="5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4"/>
      <c r="M342" s="3"/>
      <c r="N342" s="5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4"/>
      <c r="M343" s="3"/>
      <c r="N343" s="5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4"/>
      <c r="M344" s="3"/>
      <c r="N344" s="5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4"/>
      <c r="M345" s="3"/>
      <c r="N345" s="5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4"/>
      <c r="M346" s="3"/>
      <c r="N346" s="5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4"/>
      <c r="M347" s="3"/>
      <c r="N347" s="5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4"/>
      <c r="M348" s="3"/>
      <c r="N348" s="5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4"/>
      <c r="M349" s="3"/>
      <c r="N349" s="5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4"/>
      <c r="M350" s="3"/>
      <c r="N350" s="5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4"/>
      <c r="M351" s="3"/>
      <c r="N351" s="5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4"/>
      <c r="M352" s="3"/>
      <c r="N352" s="5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4"/>
      <c r="M353" s="3"/>
      <c r="N353" s="5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4"/>
      <c r="M354" s="3"/>
      <c r="N354" s="5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4"/>
      <c r="M355" s="3"/>
      <c r="N355" s="5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4"/>
      <c r="M356" s="3"/>
      <c r="N356" s="5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4"/>
      <c r="M357" s="3"/>
      <c r="N357" s="5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4"/>
      <c r="M358" s="3"/>
      <c r="N358" s="5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4"/>
      <c r="M359" s="3"/>
      <c r="N359" s="5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4"/>
      <c r="M360" s="3"/>
      <c r="N360" s="5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4"/>
      <c r="M361" s="3"/>
      <c r="N361" s="5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4"/>
      <c r="M362" s="3"/>
      <c r="N362" s="5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4"/>
      <c r="M363" s="3"/>
      <c r="N363" s="5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4"/>
      <c r="M364" s="3"/>
      <c r="N364" s="5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4"/>
      <c r="M365" s="3"/>
      <c r="N365" s="5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4"/>
      <c r="M366" s="3"/>
      <c r="N366" s="5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4"/>
      <c r="M367" s="3"/>
      <c r="N367" s="5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4"/>
      <c r="M368" s="3"/>
      <c r="N368" s="5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4"/>
      <c r="M369" s="3"/>
      <c r="N369" s="5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4"/>
      <c r="M370" s="3"/>
      <c r="N370" s="5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4"/>
      <c r="M371" s="3"/>
      <c r="N371" s="5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4"/>
      <c r="M372" s="3"/>
      <c r="N372" s="5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4"/>
      <c r="M373" s="3"/>
      <c r="N373" s="5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4"/>
      <c r="M374" s="3"/>
      <c r="N374" s="5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4"/>
      <c r="M375" s="3"/>
      <c r="N375" s="5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4"/>
      <c r="M376" s="3"/>
      <c r="N376" s="5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4"/>
      <c r="M377" s="3"/>
      <c r="N377" s="5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4"/>
      <c r="M378" s="3"/>
      <c r="N378" s="5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4"/>
      <c r="M379" s="3"/>
      <c r="N379" s="5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4"/>
      <c r="M380" s="3"/>
      <c r="N380" s="5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4"/>
      <c r="M381" s="3"/>
      <c r="N381" s="5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4"/>
      <c r="M382" s="3"/>
      <c r="N382" s="5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4"/>
      <c r="M383" s="3"/>
      <c r="N383" s="5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4"/>
      <c r="M384" s="3"/>
      <c r="N384" s="5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4"/>
      <c r="M385" s="3"/>
      <c r="N385" s="5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4"/>
      <c r="M386" s="3"/>
      <c r="N386" s="5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4"/>
      <c r="M387" s="3"/>
      <c r="N387" s="5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4"/>
      <c r="M388" s="3"/>
      <c r="N388" s="5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4"/>
      <c r="M389" s="3"/>
      <c r="N389" s="5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4"/>
      <c r="M390" s="3"/>
      <c r="N390" s="5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4"/>
      <c r="M391" s="3"/>
      <c r="N391" s="5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4"/>
      <c r="M392" s="3"/>
      <c r="N392" s="5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4"/>
      <c r="M393" s="3"/>
      <c r="N393" s="5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4"/>
      <c r="M394" s="3"/>
      <c r="N394" s="5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4"/>
      <c r="M395" s="3"/>
      <c r="N395" s="5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4"/>
      <c r="M396" s="3"/>
      <c r="N396" s="5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4"/>
      <c r="M397" s="3"/>
      <c r="N397" s="5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4"/>
      <c r="M398" s="3"/>
      <c r="N398" s="5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4"/>
      <c r="M399" s="3"/>
      <c r="N399" s="5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4"/>
      <c r="M400" s="3"/>
      <c r="N400" s="5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4"/>
      <c r="M401" s="3"/>
      <c r="N401" s="5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4"/>
      <c r="M402" s="3"/>
      <c r="N402" s="5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4"/>
      <c r="M403" s="3"/>
      <c r="N403" s="5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4"/>
      <c r="M404" s="3"/>
      <c r="N404" s="5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4"/>
      <c r="M405" s="3"/>
      <c r="N405" s="5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4"/>
      <c r="M406" s="3"/>
      <c r="N406" s="5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4"/>
      <c r="M407" s="3"/>
      <c r="N407" s="5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4"/>
      <c r="M408" s="3"/>
      <c r="N408" s="5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4"/>
      <c r="M409" s="3"/>
      <c r="N409" s="5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4"/>
      <c r="M410" s="3"/>
      <c r="N410" s="5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4"/>
      <c r="M411" s="3"/>
      <c r="N411" s="5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4"/>
      <c r="M412" s="3"/>
      <c r="N412" s="5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4"/>
      <c r="M413" s="3"/>
      <c r="N413" s="5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4"/>
      <c r="M414" s="3"/>
      <c r="N414" s="5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4"/>
      <c r="M415" s="3"/>
      <c r="N415" s="5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4"/>
      <c r="M416" s="3"/>
      <c r="N416" s="5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4"/>
      <c r="M417" s="3"/>
      <c r="N417" s="5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4"/>
      <c r="M418" s="3"/>
      <c r="N418" s="5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4"/>
      <c r="M419" s="3"/>
      <c r="N419" s="5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4"/>
      <c r="M420" s="3"/>
      <c r="N420" s="5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4"/>
      <c r="M421" s="3"/>
      <c r="N421" s="5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4"/>
      <c r="M422" s="3"/>
      <c r="N422" s="5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4"/>
      <c r="M423" s="3"/>
      <c r="N423" s="5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4"/>
      <c r="M424" s="3"/>
      <c r="N424" s="5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4"/>
      <c r="M425" s="3"/>
      <c r="N425" s="5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4"/>
      <c r="M426" s="3"/>
      <c r="N426" s="5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4"/>
      <c r="M427" s="3"/>
      <c r="N427" s="5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4"/>
      <c r="M428" s="3"/>
      <c r="N428" s="5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4"/>
      <c r="M429" s="3"/>
      <c r="N429" s="5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4"/>
      <c r="M430" s="3"/>
      <c r="N430" s="5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4"/>
      <c r="M431" s="3"/>
      <c r="N431" s="5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4"/>
      <c r="M432" s="3"/>
      <c r="N432" s="5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4"/>
      <c r="M433" s="3"/>
      <c r="N433" s="5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4"/>
      <c r="M434" s="3"/>
      <c r="N434" s="5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4"/>
      <c r="M435" s="3"/>
      <c r="N435" s="5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4"/>
      <c r="M436" s="3"/>
      <c r="N436" s="5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4"/>
      <c r="M437" s="3"/>
      <c r="N437" s="5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4"/>
      <c r="M438" s="3"/>
      <c r="N438" s="5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4"/>
      <c r="M439" s="3"/>
      <c r="N439" s="5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4"/>
      <c r="M440" s="3"/>
      <c r="N440" s="5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4"/>
      <c r="M441" s="3"/>
      <c r="N441" s="5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4"/>
      <c r="M442" s="3"/>
      <c r="N442" s="5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4"/>
      <c r="M443" s="3"/>
      <c r="N443" s="5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4"/>
      <c r="M444" s="3"/>
      <c r="N444" s="5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4"/>
      <c r="M445" s="3"/>
      <c r="N445" s="5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4"/>
      <c r="M446" s="3"/>
      <c r="N446" s="5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4"/>
      <c r="M447" s="3"/>
      <c r="N447" s="5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4"/>
      <c r="M448" s="3"/>
      <c r="N448" s="5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4"/>
      <c r="M449" s="3"/>
      <c r="N449" s="5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4"/>
      <c r="M450" s="3"/>
      <c r="N450" s="5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4"/>
      <c r="M451" s="3"/>
      <c r="N451" s="5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4"/>
      <c r="M452" s="3"/>
      <c r="N452" s="5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4"/>
      <c r="M453" s="3"/>
      <c r="N453" s="5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4"/>
      <c r="M454" s="3"/>
      <c r="N454" s="5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4"/>
      <c r="M455" s="3"/>
      <c r="N455" s="5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4"/>
      <c r="M456" s="3"/>
      <c r="N456" s="5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4"/>
      <c r="M457" s="3"/>
      <c r="N457" s="5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4"/>
      <c r="M458" s="3"/>
      <c r="N458" s="5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4"/>
      <c r="M459" s="3"/>
      <c r="N459" s="5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4"/>
      <c r="M460" s="3"/>
      <c r="N460" s="5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4"/>
      <c r="M461" s="3"/>
      <c r="N461" s="5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4"/>
      <c r="M462" s="3"/>
      <c r="N462" s="5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4"/>
      <c r="M463" s="3"/>
      <c r="N463" s="5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4"/>
      <c r="M464" s="3"/>
      <c r="N464" s="5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4"/>
      <c r="M465" s="3"/>
      <c r="N465" s="5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4"/>
      <c r="M466" s="3"/>
      <c r="N466" s="5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4"/>
      <c r="M467" s="3"/>
      <c r="N467" s="5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4"/>
      <c r="M468" s="3"/>
      <c r="N468" s="5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4"/>
      <c r="M469" s="3"/>
      <c r="N469" s="5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4"/>
      <c r="M470" s="3"/>
      <c r="N470" s="5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4"/>
      <c r="M471" s="3"/>
      <c r="N471" s="5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4"/>
      <c r="M472" s="3"/>
      <c r="N472" s="5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4"/>
      <c r="M473" s="3"/>
      <c r="N473" s="5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4"/>
      <c r="M474" s="3"/>
      <c r="N474" s="5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4"/>
      <c r="M475" s="3"/>
      <c r="N475" s="5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4"/>
      <c r="M476" s="3"/>
      <c r="N476" s="5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4"/>
      <c r="M477" s="3"/>
      <c r="N477" s="5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4"/>
      <c r="M478" s="3"/>
      <c r="N478" s="5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4"/>
      <c r="M479" s="3"/>
      <c r="N479" s="5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4"/>
      <c r="M480" s="3"/>
      <c r="N480" s="5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4"/>
      <c r="M481" s="3"/>
      <c r="N481" s="5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4"/>
      <c r="M482" s="3"/>
      <c r="N482" s="5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4"/>
      <c r="M483" s="3"/>
      <c r="N483" s="5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4"/>
      <c r="M484" s="3"/>
      <c r="N484" s="5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4"/>
      <c r="M485" s="3"/>
      <c r="N485" s="5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4"/>
      <c r="M486" s="3"/>
      <c r="N486" s="5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4"/>
      <c r="M487" s="3"/>
      <c r="N487" s="5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4"/>
      <c r="M488" s="3"/>
      <c r="N488" s="5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4"/>
      <c r="M489" s="3"/>
      <c r="N489" s="5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4"/>
      <c r="M490" s="3"/>
      <c r="N490" s="5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4"/>
      <c r="M491" s="3"/>
      <c r="N491" s="5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4"/>
      <c r="M492" s="3"/>
      <c r="N492" s="5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4"/>
      <c r="M493" s="3"/>
      <c r="N493" s="5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4"/>
      <c r="M494" s="3"/>
      <c r="N494" s="5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4"/>
      <c r="M495" s="3"/>
      <c r="N495" s="5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4"/>
      <c r="M496" s="3"/>
      <c r="N496" s="5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4"/>
      <c r="M497" s="3"/>
      <c r="N497" s="5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4"/>
      <c r="M498" s="3"/>
      <c r="N498" s="5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4"/>
      <c r="M499" s="3"/>
      <c r="N499" s="5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4"/>
      <c r="M500" s="3"/>
      <c r="N500" s="5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4"/>
      <c r="M501" s="3"/>
      <c r="N501" s="5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4"/>
      <c r="M502" s="3"/>
      <c r="N502" s="5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4"/>
      <c r="M503" s="3"/>
      <c r="N503" s="5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4"/>
      <c r="M504" s="3"/>
      <c r="N504" s="5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4"/>
      <c r="M505" s="3"/>
      <c r="N505" s="5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4"/>
      <c r="M506" s="3"/>
      <c r="N506" s="5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4"/>
      <c r="M507" s="3"/>
      <c r="N507" s="5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4"/>
      <c r="M508" s="3"/>
      <c r="N508" s="5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4"/>
      <c r="M509" s="3"/>
      <c r="N509" s="5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4"/>
      <c r="M510" s="3"/>
      <c r="N510" s="5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4"/>
      <c r="M511" s="3"/>
      <c r="N511" s="5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4"/>
      <c r="M512" s="3"/>
      <c r="N512" s="5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4"/>
      <c r="M513" s="3"/>
      <c r="N513" s="5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4"/>
      <c r="M514" s="3"/>
      <c r="N514" s="5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4"/>
      <c r="M515" s="3"/>
      <c r="N515" s="5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4"/>
      <c r="M516" s="3"/>
      <c r="N516" s="5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4"/>
      <c r="M517" s="3"/>
      <c r="N517" s="5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4"/>
      <c r="M518" s="3"/>
      <c r="N518" s="5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4"/>
      <c r="M519" s="3"/>
      <c r="N519" s="5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4"/>
      <c r="M520" s="3"/>
      <c r="N520" s="5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4"/>
      <c r="M521" s="3"/>
      <c r="N521" s="5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4"/>
      <c r="M522" s="3"/>
      <c r="N522" s="5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4"/>
      <c r="M523" s="3"/>
      <c r="N523" s="5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4"/>
      <c r="M524" s="3"/>
      <c r="N524" s="5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4"/>
      <c r="M525" s="3"/>
      <c r="N525" s="5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4"/>
      <c r="M526" s="3"/>
      <c r="N526" s="5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4"/>
      <c r="M527" s="3"/>
      <c r="N527" s="5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4"/>
      <c r="M528" s="3"/>
      <c r="N528" s="5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4"/>
      <c r="M529" s="3"/>
      <c r="N529" s="5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4"/>
      <c r="M530" s="3"/>
      <c r="N530" s="5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4"/>
      <c r="M531" s="3"/>
      <c r="N531" s="5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4"/>
      <c r="M532" s="3"/>
      <c r="N532" s="5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4"/>
      <c r="M533" s="3"/>
      <c r="N533" s="5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4"/>
      <c r="M534" s="3"/>
      <c r="N534" s="5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4"/>
      <c r="M535" s="3"/>
      <c r="N535" s="5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4"/>
      <c r="M536" s="3"/>
      <c r="N536" s="5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4"/>
      <c r="M537" s="3"/>
      <c r="N537" s="5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4"/>
      <c r="M538" s="3"/>
      <c r="N538" s="5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4"/>
      <c r="M539" s="3"/>
      <c r="N539" s="5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4"/>
      <c r="M540" s="3"/>
      <c r="N540" s="5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4"/>
      <c r="M541" s="3"/>
      <c r="N541" s="5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4"/>
      <c r="M542" s="3"/>
      <c r="N542" s="5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4"/>
      <c r="M543" s="3"/>
      <c r="N543" s="5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4"/>
      <c r="M544" s="3"/>
      <c r="N544" s="5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4"/>
      <c r="M545" s="3"/>
      <c r="N545" s="5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4"/>
      <c r="M546" s="3"/>
      <c r="N546" s="5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4"/>
      <c r="M547" s="3"/>
      <c r="N547" s="5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4"/>
      <c r="M548" s="3"/>
      <c r="N548" s="5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4"/>
      <c r="M549" s="3"/>
      <c r="N549" s="5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4"/>
      <c r="M550" s="3"/>
      <c r="N550" s="5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4"/>
      <c r="M551" s="3"/>
      <c r="N551" s="5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4"/>
      <c r="M552" s="3"/>
      <c r="N552" s="5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4"/>
      <c r="M553" s="3"/>
      <c r="N553" s="5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4"/>
      <c r="M554" s="3"/>
      <c r="N554" s="5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4"/>
      <c r="M555" s="3"/>
      <c r="N555" s="5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4"/>
      <c r="M556" s="3"/>
      <c r="N556" s="5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4"/>
      <c r="M557" s="3"/>
      <c r="N557" s="5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4"/>
      <c r="M558" s="3"/>
      <c r="N558" s="5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4"/>
      <c r="M559" s="3"/>
      <c r="N559" s="5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4"/>
      <c r="M560" s="3"/>
      <c r="N560" s="5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4"/>
      <c r="M561" s="3"/>
      <c r="N561" s="5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4"/>
      <c r="M562" s="3"/>
      <c r="N562" s="5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4"/>
      <c r="M563" s="3"/>
      <c r="N563" s="5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4"/>
      <c r="M564" s="3"/>
      <c r="N564" s="5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4"/>
      <c r="M565" s="3"/>
      <c r="N565" s="5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4"/>
      <c r="M566" s="3"/>
      <c r="N566" s="5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4"/>
      <c r="M567" s="3"/>
      <c r="N567" s="5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4"/>
      <c r="M568" s="3"/>
      <c r="N568" s="5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4"/>
      <c r="M569" s="3"/>
      <c r="N569" s="5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4"/>
      <c r="M570" s="3"/>
      <c r="N570" s="5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4"/>
      <c r="M571" s="3"/>
      <c r="N571" s="5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4"/>
      <c r="M572" s="3"/>
      <c r="N572" s="5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4"/>
      <c r="M573" s="3"/>
      <c r="N573" s="5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4"/>
      <c r="M574" s="3"/>
      <c r="N574" s="5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4"/>
      <c r="M575" s="3"/>
      <c r="N575" s="5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4"/>
      <c r="M576" s="3"/>
      <c r="N576" s="5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4"/>
      <c r="M577" s="3"/>
      <c r="N577" s="5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4"/>
      <c r="M578" s="3"/>
      <c r="N578" s="5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4"/>
      <c r="M579" s="3"/>
      <c r="N579" s="5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4"/>
      <c r="M580" s="3"/>
      <c r="N580" s="5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4"/>
      <c r="M581" s="3"/>
      <c r="N581" s="5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4"/>
      <c r="M582" s="3"/>
      <c r="N582" s="5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4"/>
      <c r="M583" s="3"/>
      <c r="N583" s="5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4"/>
      <c r="M584" s="3"/>
      <c r="N584" s="5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4"/>
      <c r="M585" s="3"/>
      <c r="N585" s="5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4"/>
      <c r="M586" s="3"/>
      <c r="N586" s="5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4"/>
      <c r="M587" s="3"/>
      <c r="N587" s="5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4"/>
      <c r="M588" s="3"/>
      <c r="N588" s="5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4"/>
      <c r="M589" s="3"/>
      <c r="N589" s="5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4"/>
      <c r="M590" s="3"/>
      <c r="N590" s="5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4"/>
      <c r="M591" s="3"/>
      <c r="N591" s="5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4"/>
      <c r="M592" s="3"/>
      <c r="N592" s="5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4"/>
      <c r="M593" s="3"/>
      <c r="N593" s="5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4"/>
      <c r="M594" s="3"/>
      <c r="N594" s="5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4"/>
      <c r="M595" s="3"/>
      <c r="N595" s="5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4"/>
      <c r="M596" s="3"/>
      <c r="N596" s="5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4"/>
      <c r="M597" s="3"/>
      <c r="N597" s="5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4"/>
      <c r="M598" s="3"/>
      <c r="N598" s="5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4"/>
      <c r="M599" s="3"/>
      <c r="N599" s="5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4"/>
      <c r="M600" s="3"/>
      <c r="N600" s="5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4"/>
      <c r="M601" s="3"/>
      <c r="N601" s="5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4"/>
      <c r="M602" s="3"/>
      <c r="N602" s="5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4"/>
      <c r="M603" s="3"/>
      <c r="N603" s="5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4"/>
      <c r="M604" s="3"/>
      <c r="N604" s="5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4"/>
      <c r="M605" s="3"/>
      <c r="N605" s="5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4"/>
      <c r="M606" s="3"/>
      <c r="N606" s="5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4"/>
      <c r="M607" s="3"/>
      <c r="N607" s="5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4"/>
      <c r="M608" s="3"/>
      <c r="N608" s="5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4"/>
      <c r="M609" s="3"/>
      <c r="N609" s="5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4"/>
      <c r="M610" s="3"/>
      <c r="N610" s="5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4"/>
      <c r="M611" s="3"/>
      <c r="N611" s="5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4"/>
      <c r="M612" s="3"/>
      <c r="N612" s="5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4"/>
      <c r="M613" s="3"/>
      <c r="N613" s="5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4"/>
      <c r="M614" s="3"/>
      <c r="N614" s="5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4"/>
      <c r="M615" s="3"/>
      <c r="N615" s="5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4"/>
      <c r="M616" s="3"/>
      <c r="N616" s="5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4"/>
      <c r="M617" s="3"/>
      <c r="N617" s="5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4"/>
      <c r="M618" s="3"/>
      <c r="N618" s="5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4"/>
      <c r="M619" s="3"/>
      <c r="N619" s="5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4"/>
      <c r="M620" s="3"/>
      <c r="N620" s="5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4"/>
      <c r="M621" s="3"/>
      <c r="N621" s="5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4"/>
      <c r="M622" s="3"/>
      <c r="N622" s="5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4"/>
      <c r="M623" s="3"/>
      <c r="N623" s="5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4"/>
      <c r="M624" s="3"/>
      <c r="N624" s="5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4"/>
      <c r="M625" s="3"/>
      <c r="N625" s="5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4"/>
      <c r="M626" s="3"/>
      <c r="N626" s="5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4"/>
      <c r="M627" s="3"/>
      <c r="N627" s="5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4"/>
      <c r="M628" s="3"/>
      <c r="N628" s="5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4"/>
      <c r="M629" s="3"/>
      <c r="N629" s="5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4"/>
      <c r="M630" s="3"/>
      <c r="N630" s="5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4"/>
      <c r="M631" s="3"/>
      <c r="N631" s="5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4"/>
      <c r="M632" s="3"/>
      <c r="N632" s="5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4"/>
      <c r="M633" s="3"/>
      <c r="N633" s="5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4"/>
      <c r="M634" s="3"/>
      <c r="N634" s="5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4"/>
      <c r="M635" s="3"/>
      <c r="N635" s="5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4"/>
      <c r="M636" s="3"/>
      <c r="N636" s="5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4"/>
      <c r="M637" s="3"/>
      <c r="N637" s="5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4"/>
      <c r="M638" s="3"/>
      <c r="N638" s="5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4"/>
      <c r="M639" s="3"/>
      <c r="N639" s="5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4"/>
      <c r="M640" s="3"/>
      <c r="N640" s="5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4"/>
      <c r="M641" s="3"/>
      <c r="N641" s="5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4"/>
      <c r="M642" s="3"/>
      <c r="N642" s="5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4"/>
      <c r="M643" s="3"/>
      <c r="N643" s="5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4"/>
      <c r="M644" s="3"/>
      <c r="N644" s="5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4"/>
      <c r="M645" s="3"/>
      <c r="N645" s="5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4"/>
      <c r="M646" s="3"/>
      <c r="N646" s="5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4"/>
      <c r="M647" s="3"/>
      <c r="N647" s="5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4"/>
      <c r="M648" s="3"/>
      <c r="N648" s="5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4"/>
      <c r="M649" s="3"/>
      <c r="N649" s="5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4"/>
      <c r="M650" s="3"/>
      <c r="N650" s="5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4"/>
      <c r="M651" s="3"/>
      <c r="N651" s="5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4"/>
      <c r="M652" s="3"/>
      <c r="N652" s="5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4"/>
      <c r="M653" s="3"/>
      <c r="N653" s="5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4"/>
      <c r="M654" s="3"/>
      <c r="N654" s="5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4"/>
      <c r="M655" s="3"/>
      <c r="N655" s="5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4"/>
      <c r="M656" s="3"/>
      <c r="N656" s="5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4"/>
      <c r="M657" s="3"/>
      <c r="N657" s="5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4"/>
      <c r="M658" s="3"/>
      <c r="N658" s="5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4"/>
      <c r="M659" s="3"/>
      <c r="N659" s="5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4"/>
      <c r="M660" s="3"/>
      <c r="N660" s="5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4"/>
      <c r="M661" s="3"/>
      <c r="N661" s="5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4"/>
      <c r="M662" s="3"/>
      <c r="N662" s="5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4"/>
      <c r="M663" s="3"/>
      <c r="N663" s="5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4"/>
      <c r="M664" s="3"/>
      <c r="N664" s="5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4"/>
      <c r="M665" s="3"/>
      <c r="N665" s="5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4"/>
      <c r="M666" s="3"/>
      <c r="N666" s="5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4"/>
      <c r="M667" s="3"/>
      <c r="N667" s="5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4"/>
      <c r="M668" s="3"/>
      <c r="N668" s="5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4"/>
      <c r="M669" s="3"/>
      <c r="N669" s="5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4"/>
      <c r="M670" s="3"/>
      <c r="N670" s="5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4"/>
      <c r="M671" s="3"/>
      <c r="N671" s="5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4"/>
      <c r="M672" s="3"/>
      <c r="N672" s="5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4"/>
      <c r="M673" s="3"/>
      <c r="N673" s="5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4"/>
      <c r="M674" s="3"/>
      <c r="N674" s="5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4"/>
      <c r="M675" s="3"/>
      <c r="N675" s="5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4"/>
      <c r="M676" s="3"/>
      <c r="N676" s="5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4"/>
      <c r="M677" s="3"/>
      <c r="N677" s="5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4"/>
      <c r="M678" s="3"/>
      <c r="N678" s="5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4"/>
      <c r="M679" s="3"/>
      <c r="N679" s="5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4"/>
      <c r="M680" s="3"/>
      <c r="N680" s="5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4"/>
      <c r="M681" s="3"/>
      <c r="N681" s="5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4"/>
      <c r="M682" s="3"/>
      <c r="N682" s="5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4"/>
      <c r="M683" s="3"/>
      <c r="N683" s="5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4"/>
      <c r="M684" s="3"/>
      <c r="N684" s="5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4"/>
      <c r="M685" s="3"/>
      <c r="N685" s="5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4"/>
      <c r="M686" s="3"/>
      <c r="N686" s="5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4"/>
      <c r="M687" s="3"/>
      <c r="N687" s="5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4"/>
      <c r="M688" s="3"/>
      <c r="N688" s="5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4"/>
      <c r="M689" s="3"/>
      <c r="N689" s="5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4"/>
      <c r="M690" s="3"/>
      <c r="N690" s="5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4"/>
      <c r="M691" s="3"/>
      <c r="N691" s="5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4"/>
      <c r="M692" s="3"/>
      <c r="N692" s="5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4"/>
      <c r="M693" s="3"/>
      <c r="N693" s="5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4"/>
      <c r="M694" s="3"/>
      <c r="N694" s="5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4"/>
      <c r="M695" s="3"/>
      <c r="N695" s="5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4"/>
      <c r="M696" s="3"/>
      <c r="N696" s="5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4"/>
      <c r="M697" s="3"/>
      <c r="N697" s="5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4"/>
      <c r="M698" s="3"/>
      <c r="N698" s="5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4"/>
      <c r="M699" s="3"/>
      <c r="N699" s="5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4"/>
      <c r="M700" s="3"/>
      <c r="N700" s="5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4"/>
      <c r="M701" s="3"/>
      <c r="N701" s="5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4"/>
      <c r="M702" s="3"/>
      <c r="N702" s="5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4"/>
      <c r="M703" s="3"/>
      <c r="N703" s="5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4"/>
      <c r="M704" s="3"/>
      <c r="N704" s="5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4"/>
      <c r="M705" s="3"/>
      <c r="N705" s="5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4"/>
      <c r="M706" s="3"/>
      <c r="N706" s="5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4"/>
      <c r="M707" s="3"/>
      <c r="N707" s="5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4"/>
      <c r="M708" s="3"/>
      <c r="N708" s="5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4"/>
      <c r="M709" s="3"/>
      <c r="N709" s="5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4"/>
      <c r="M710" s="3"/>
      <c r="N710" s="5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4"/>
      <c r="M711" s="3"/>
      <c r="N711" s="5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4"/>
      <c r="M712" s="3"/>
      <c r="N712" s="5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4"/>
      <c r="M713" s="3"/>
      <c r="N713" s="5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4"/>
      <c r="M714" s="3"/>
      <c r="N714" s="5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4"/>
      <c r="M715" s="3"/>
      <c r="N715" s="5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4"/>
      <c r="M716" s="3"/>
      <c r="N716" s="5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4"/>
      <c r="M717" s="3"/>
      <c r="N717" s="5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4"/>
      <c r="M718" s="3"/>
      <c r="N718" s="5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4"/>
      <c r="M719" s="3"/>
      <c r="N719" s="5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4"/>
      <c r="M720" s="3"/>
      <c r="N720" s="5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4"/>
      <c r="M721" s="3"/>
      <c r="N721" s="5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4"/>
      <c r="M722" s="3"/>
      <c r="N722" s="5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4"/>
      <c r="M723" s="3"/>
      <c r="N723" s="5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4"/>
      <c r="M724" s="3"/>
      <c r="N724" s="5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4"/>
      <c r="M725" s="3"/>
      <c r="N725" s="5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4"/>
      <c r="M726" s="3"/>
      <c r="N726" s="5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4"/>
      <c r="M727" s="3"/>
      <c r="N727" s="5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4"/>
      <c r="M728" s="3"/>
      <c r="N728" s="5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4"/>
      <c r="M729" s="3"/>
      <c r="N729" s="5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4"/>
      <c r="M730" s="3"/>
      <c r="N730" s="5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4"/>
      <c r="M731" s="3"/>
      <c r="N731" s="5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4"/>
      <c r="M732" s="3"/>
      <c r="N732" s="5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4"/>
      <c r="M733" s="3"/>
      <c r="N733" s="5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4"/>
      <c r="M734" s="3"/>
      <c r="N734" s="5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4"/>
      <c r="M735" s="3"/>
      <c r="N735" s="5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4"/>
      <c r="M736" s="3"/>
      <c r="N736" s="5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4"/>
      <c r="M737" s="3"/>
      <c r="N737" s="5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4"/>
      <c r="M738" s="3"/>
      <c r="N738" s="5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4"/>
      <c r="M739" s="3"/>
      <c r="N739" s="5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4"/>
      <c r="M740" s="3"/>
      <c r="N740" s="5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4"/>
      <c r="M741" s="3"/>
      <c r="N741" s="5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4"/>
      <c r="M742" s="3"/>
      <c r="N742" s="5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4"/>
      <c r="M743" s="3"/>
      <c r="N743" s="5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4"/>
      <c r="M744" s="3"/>
      <c r="N744" s="5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4"/>
      <c r="M745" s="3"/>
      <c r="N745" s="5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4"/>
      <c r="M746" s="3"/>
      <c r="N746" s="5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4"/>
      <c r="M747" s="3"/>
      <c r="N747" s="5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4"/>
      <c r="M748" s="3"/>
      <c r="N748" s="5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4"/>
      <c r="M749" s="3"/>
      <c r="N749" s="5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4"/>
      <c r="M750" s="3"/>
      <c r="N750" s="5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4"/>
      <c r="M751" s="3"/>
      <c r="N751" s="5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4"/>
      <c r="M752" s="3"/>
      <c r="N752" s="5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4"/>
      <c r="M753" s="3"/>
      <c r="N753" s="5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4"/>
      <c r="M754" s="3"/>
      <c r="N754" s="5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4"/>
      <c r="M755" s="3"/>
      <c r="N755" s="5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4"/>
      <c r="M756" s="3"/>
      <c r="N756" s="5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4"/>
      <c r="M757" s="3"/>
      <c r="N757" s="5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4"/>
      <c r="M758" s="3"/>
      <c r="N758" s="5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4"/>
      <c r="M759" s="3"/>
      <c r="N759" s="5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4"/>
      <c r="M760" s="3"/>
      <c r="N760" s="5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4"/>
      <c r="M761" s="3"/>
      <c r="N761" s="5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4"/>
      <c r="M762" s="3"/>
      <c r="N762" s="5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4"/>
      <c r="M763" s="3"/>
      <c r="N763" s="5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4"/>
      <c r="M764" s="3"/>
      <c r="N764" s="5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4"/>
      <c r="M765" s="3"/>
      <c r="N765" s="5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4"/>
      <c r="M766" s="3"/>
      <c r="N766" s="5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4"/>
      <c r="M767" s="3"/>
      <c r="N767" s="5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4"/>
      <c r="M768" s="3"/>
      <c r="N768" s="5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4"/>
      <c r="M769" s="3"/>
      <c r="N769" s="5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4"/>
      <c r="M770" s="3"/>
      <c r="N770" s="5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4"/>
      <c r="M771" s="3"/>
      <c r="N771" s="5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4"/>
      <c r="M772" s="3"/>
      <c r="N772" s="5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4"/>
      <c r="M773" s="3"/>
      <c r="N773" s="5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4"/>
      <c r="M774" s="3"/>
      <c r="N774" s="5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4"/>
      <c r="M775" s="3"/>
      <c r="N775" s="5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4"/>
      <c r="M776" s="3"/>
      <c r="N776" s="5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4"/>
      <c r="M777" s="3"/>
      <c r="N777" s="5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4"/>
      <c r="M778" s="3"/>
      <c r="N778" s="5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4"/>
      <c r="M779" s="3"/>
      <c r="N779" s="5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4"/>
      <c r="M780" s="3"/>
      <c r="N780" s="5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4"/>
      <c r="M781" s="3"/>
      <c r="N781" s="5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4"/>
      <c r="M782" s="3"/>
      <c r="N782" s="5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4"/>
      <c r="M783" s="3"/>
      <c r="N783" s="5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4"/>
      <c r="M784" s="3"/>
      <c r="N784" s="5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4"/>
      <c r="M785" s="3"/>
      <c r="N785" s="5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4"/>
      <c r="M786" s="3"/>
      <c r="N786" s="5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4"/>
      <c r="M787" s="3"/>
      <c r="N787" s="5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4"/>
      <c r="M788" s="3"/>
      <c r="N788" s="5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4"/>
      <c r="M789" s="3"/>
      <c r="N789" s="5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4"/>
      <c r="M790" s="3"/>
      <c r="N790" s="5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4"/>
      <c r="M791" s="3"/>
      <c r="N791" s="5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4"/>
      <c r="M792" s="3"/>
      <c r="N792" s="5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4"/>
      <c r="M793" s="3"/>
      <c r="N793" s="5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4"/>
      <c r="M794" s="3"/>
      <c r="N794" s="5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4"/>
      <c r="M795" s="3"/>
      <c r="N795" s="5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4"/>
      <c r="M796" s="3"/>
      <c r="N796" s="5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4"/>
      <c r="M797" s="3"/>
      <c r="N797" s="5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4"/>
      <c r="M798" s="3"/>
      <c r="N798" s="5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4"/>
      <c r="M799" s="3"/>
      <c r="N799" s="5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4"/>
      <c r="M800" s="3"/>
      <c r="N800" s="5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4"/>
      <c r="M801" s="3"/>
      <c r="N801" s="5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4"/>
      <c r="M802" s="3"/>
      <c r="N802" s="5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4"/>
      <c r="M803" s="3"/>
      <c r="N803" s="5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4"/>
      <c r="M804" s="3"/>
      <c r="N804" s="5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4"/>
      <c r="M805" s="3"/>
      <c r="N805" s="5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4"/>
      <c r="M806" s="3"/>
      <c r="N806" s="5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4"/>
      <c r="M807" s="3"/>
      <c r="N807" s="5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4"/>
      <c r="M808" s="3"/>
      <c r="N808" s="5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4"/>
      <c r="M809" s="3"/>
      <c r="N809" s="5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4"/>
      <c r="M810" s="3"/>
      <c r="N810" s="5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4"/>
      <c r="M811" s="3"/>
      <c r="N811" s="5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4"/>
      <c r="M812" s="3"/>
      <c r="N812" s="5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4"/>
      <c r="M813" s="3"/>
      <c r="N813" s="5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4"/>
      <c r="M814" s="3"/>
      <c r="N814" s="5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4"/>
      <c r="M815" s="3"/>
      <c r="N815" s="5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4"/>
      <c r="M816" s="3"/>
      <c r="N816" s="5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4"/>
      <c r="M817" s="3"/>
      <c r="N817" s="5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4"/>
      <c r="M818" s="3"/>
      <c r="N818" s="5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4"/>
      <c r="M819" s="3"/>
      <c r="N819" s="5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4"/>
      <c r="M820" s="3"/>
      <c r="N820" s="5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4"/>
      <c r="M821" s="3"/>
      <c r="N821" s="5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4"/>
      <c r="M822" s="3"/>
      <c r="N822" s="5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4"/>
      <c r="M823" s="3"/>
      <c r="N823" s="5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4"/>
      <c r="M824" s="3"/>
      <c r="N824" s="5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4"/>
      <c r="M825" s="3"/>
      <c r="N825" s="5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4"/>
      <c r="M826" s="3"/>
      <c r="N826" s="5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4"/>
      <c r="M827" s="3"/>
      <c r="N827" s="5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4"/>
      <c r="M828" s="3"/>
      <c r="N828" s="5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4"/>
      <c r="M829" s="3"/>
      <c r="N829" s="5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4"/>
      <c r="M830" s="3"/>
      <c r="N830" s="5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4"/>
      <c r="M831" s="3"/>
      <c r="N831" s="5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4"/>
      <c r="M832" s="3"/>
      <c r="N832" s="5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4"/>
      <c r="M833" s="3"/>
      <c r="N833" s="5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4"/>
      <c r="M834" s="3"/>
      <c r="N834" s="5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4"/>
      <c r="M835" s="3"/>
      <c r="N835" s="5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4"/>
      <c r="M836" s="3"/>
      <c r="N836" s="5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4"/>
      <c r="M837" s="3"/>
      <c r="N837" s="5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4"/>
      <c r="M838" s="3"/>
      <c r="N838" s="5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4"/>
      <c r="M839" s="3"/>
      <c r="N839" s="5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4"/>
      <c r="M840" s="3"/>
      <c r="N840" s="5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4"/>
      <c r="M841" s="3"/>
      <c r="N841" s="5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4"/>
      <c r="M842" s="3"/>
      <c r="N842" s="5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4"/>
      <c r="M843" s="3"/>
      <c r="N843" s="5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4"/>
      <c r="M844" s="3"/>
      <c r="N844" s="5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4"/>
      <c r="M845" s="3"/>
      <c r="N845" s="5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4"/>
      <c r="M846" s="3"/>
      <c r="N846" s="5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4"/>
      <c r="M847" s="3"/>
      <c r="N847" s="5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4"/>
      <c r="M848" s="3"/>
      <c r="N848" s="5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4"/>
      <c r="M849" s="3"/>
      <c r="N849" s="5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4"/>
      <c r="M850" s="3"/>
      <c r="N850" s="5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4"/>
      <c r="M851" s="3"/>
      <c r="N851" s="5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4"/>
      <c r="M852" s="3"/>
      <c r="N852" s="5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4"/>
      <c r="M853" s="3"/>
      <c r="N853" s="5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4"/>
      <c r="M854" s="3"/>
      <c r="N854" s="5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4"/>
      <c r="M855" s="3"/>
      <c r="N855" s="5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4"/>
      <c r="M856" s="3"/>
      <c r="N856" s="5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4"/>
      <c r="M857" s="3"/>
      <c r="N857" s="5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4"/>
      <c r="M858" s="3"/>
      <c r="N858" s="5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4"/>
      <c r="M859" s="3"/>
      <c r="N859" s="5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4"/>
      <c r="M860" s="3"/>
      <c r="N860" s="5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4"/>
      <c r="M861" s="3"/>
      <c r="N861" s="5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4"/>
      <c r="M862" s="3"/>
      <c r="N862" s="5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4"/>
      <c r="M863" s="3"/>
      <c r="N863" s="5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4"/>
      <c r="M864" s="3"/>
      <c r="N864" s="5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4"/>
      <c r="M865" s="3"/>
      <c r="N865" s="5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4"/>
      <c r="M866" s="3"/>
      <c r="N866" s="5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4"/>
      <c r="M867" s="3"/>
      <c r="N867" s="5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4"/>
      <c r="M868" s="3"/>
      <c r="N868" s="5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4"/>
      <c r="M869" s="3"/>
      <c r="N869" s="5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4"/>
      <c r="M870" s="3"/>
      <c r="N870" s="5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4"/>
      <c r="M871" s="3"/>
      <c r="N871" s="5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4"/>
      <c r="M872" s="3"/>
      <c r="N872" s="5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4"/>
      <c r="M873" s="3"/>
      <c r="N873" s="5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4"/>
      <c r="M874" s="3"/>
      <c r="N874" s="5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4"/>
      <c r="M875" s="3"/>
      <c r="N875" s="5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4"/>
      <c r="M876" s="3"/>
      <c r="N876" s="5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4"/>
      <c r="M877" s="3"/>
      <c r="N877" s="5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4"/>
      <c r="M878" s="3"/>
      <c r="N878" s="5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4"/>
      <c r="M879" s="3"/>
      <c r="N879" s="5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4"/>
      <c r="M880" s="3"/>
      <c r="N880" s="5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4"/>
      <c r="M881" s="3"/>
      <c r="N881" s="5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4"/>
      <c r="M882" s="3"/>
      <c r="N882" s="5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4"/>
      <c r="M883" s="3"/>
      <c r="N883" s="5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4"/>
      <c r="M884" s="3"/>
      <c r="N884" s="5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4"/>
      <c r="M885" s="3"/>
      <c r="N885" s="5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4"/>
      <c r="M886" s="3"/>
      <c r="N886" s="5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4"/>
      <c r="M887" s="3"/>
      <c r="N887" s="5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4"/>
      <c r="M888" s="3"/>
      <c r="N888" s="5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4"/>
      <c r="M889" s="3"/>
      <c r="N889" s="5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4"/>
      <c r="M890" s="3"/>
      <c r="N890" s="5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4"/>
      <c r="M891" s="3"/>
      <c r="N891" s="5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4"/>
      <c r="M892" s="3"/>
      <c r="N892" s="5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4"/>
      <c r="M893" s="3"/>
      <c r="N893" s="5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4"/>
      <c r="M894" s="3"/>
      <c r="N894" s="5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4"/>
      <c r="M895" s="3"/>
      <c r="N895" s="5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4"/>
      <c r="M896" s="3"/>
      <c r="N896" s="5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4"/>
      <c r="M897" s="3"/>
      <c r="N897" s="5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4"/>
      <c r="M898" s="3"/>
      <c r="N898" s="5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4"/>
      <c r="M899" s="3"/>
      <c r="N899" s="5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4"/>
      <c r="M900" s="3"/>
      <c r="N900" s="5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4"/>
      <c r="M901" s="3"/>
      <c r="N901" s="5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4"/>
      <c r="M902" s="3"/>
      <c r="N902" s="5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4"/>
      <c r="M903" s="3"/>
      <c r="N903" s="5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4"/>
      <c r="M904" s="3"/>
      <c r="N904" s="5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4"/>
      <c r="M905" s="3"/>
      <c r="N905" s="5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4"/>
      <c r="M906" s="3"/>
      <c r="N906" s="5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4"/>
      <c r="M907" s="3"/>
      <c r="N907" s="5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4"/>
      <c r="M908" s="3"/>
      <c r="N908" s="5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4"/>
      <c r="M909" s="3"/>
      <c r="N909" s="5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4"/>
      <c r="M910" s="3"/>
      <c r="N910" s="5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4"/>
      <c r="M911" s="3"/>
      <c r="N911" s="5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4"/>
      <c r="M912" s="3"/>
      <c r="N912" s="5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4"/>
      <c r="M913" s="3"/>
      <c r="N913" s="5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4"/>
      <c r="M914" s="3"/>
      <c r="N914" s="5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4"/>
      <c r="M915" s="3"/>
      <c r="N915" s="5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4"/>
      <c r="M916" s="3"/>
      <c r="N916" s="5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4"/>
      <c r="M917" s="3"/>
      <c r="N917" s="5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4"/>
      <c r="M918" s="3"/>
      <c r="N918" s="5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4"/>
      <c r="M919" s="3"/>
      <c r="N919" s="5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4"/>
      <c r="M920" s="3"/>
      <c r="N920" s="5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4"/>
      <c r="M921" s="3"/>
      <c r="N921" s="5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4"/>
      <c r="M922" s="3"/>
      <c r="N922" s="5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4"/>
      <c r="M923" s="3"/>
      <c r="N923" s="5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4"/>
      <c r="M924" s="3"/>
      <c r="N924" s="5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4"/>
      <c r="M925" s="3"/>
      <c r="N925" s="5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4"/>
      <c r="M926" s="3"/>
      <c r="N926" s="5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4"/>
      <c r="M927" s="3"/>
      <c r="N927" s="5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4"/>
      <c r="M928" s="3"/>
      <c r="N928" s="5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4"/>
      <c r="M929" s="3"/>
      <c r="N929" s="5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4"/>
      <c r="M930" s="3"/>
      <c r="N930" s="5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4"/>
      <c r="M931" s="3"/>
      <c r="N931" s="5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4"/>
      <c r="M932" s="3"/>
      <c r="N932" s="5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4"/>
      <c r="M933" s="3"/>
      <c r="N933" s="5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4"/>
      <c r="M934" s="3"/>
      <c r="N934" s="5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4"/>
      <c r="M935" s="3"/>
      <c r="N935" s="5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4"/>
      <c r="M936" s="3"/>
      <c r="N936" s="5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4"/>
      <c r="M937" s="3"/>
      <c r="N937" s="5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4"/>
      <c r="M938" s="3"/>
      <c r="N938" s="5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4"/>
      <c r="M939" s="3"/>
      <c r="N939" s="5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4"/>
      <c r="M940" s="3"/>
      <c r="N940" s="5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4"/>
      <c r="M941" s="3"/>
      <c r="N941" s="5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4"/>
      <c r="M942" s="3"/>
      <c r="N942" s="5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4"/>
      <c r="M943" s="3"/>
      <c r="N943" s="5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4"/>
      <c r="M944" s="3"/>
      <c r="N944" s="5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4"/>
      <c r="M945" s="3"/>
      <c r="N945" s="5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4"/>
      <c r="M946" s="3"/>
      <c r="N946" s="5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4"/>
      <c r="M947" s="3"/>
      <c r="N947" s="5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4"/>
      <c r="M948" s="3"/>
      <c r="N948" s="5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4"/>
      <c r="M949" s="3"/>
      <c r="N949" s="5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4"/>
      <c r="M950" s="3"/>
      <c r="N950" s="5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4"/>
      <c r="M951" s="3"/>
      <c r="N951" s="5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4"/>
      <c r="M952" s="3"/>
      <c r="N952" s="5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4"/>
      <c r="M953" s="3"/>
      <c r="N953" s="5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4"/>
      <c r="M954" s="3"/>
      <c r="N954" s="5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4"/>
      <c r="M955" s="3"/>
      <c r="N955" s="5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4"/>
      <c r="M956" s="3"/>
      <c r="N956" s="5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4"/>
      <c r="M957" s="3"/>
      <c r="N957" s="5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4"/>
      <c r="M958" s="3"/>
      <c r="N958" s="5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4"/>
      <c r="M959" s="3"/>
      <c r="N959" s="5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4"/>
      <c r="M960" s="3"/>
      <c r="N960" s="5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4"/>
      <c r="M961" s="3"/>
      <c r="N961" s="5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4"/>
      <c r="M962" s="3"/>
      <c r="N962" s="5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4"/>
      <c r="M963" s="3"/>
      <c r="N963" s="5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4"/>
      <c r="M964" s="3"/>
      <c r="N964" s="5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4"/>
      <c r="M965" s="3"/>
      <c r="N965" s="5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4"/>
      <c r="M966" s="3"/>
      <c r="N966" s="5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4"/>
      <c r="M967" s="3"/>
      <c r="N967" s="5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4"/>
      <c r="M968" s="3"/>
      <c r="N968" s="5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4"/>
      <c r="M969" s="3"/>
      <c r="N969" s="5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4"/>
      <c r="M970" s="3"/>
      <c r="N970" s="5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4"/>
      <c r="M971" s="3"/>
      <c r="N971" s="5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4"/>
      <c r="M972" s="3"/>
      <c r="N972" s="5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4"/>
      <c r="M973" s="3"/>
      <c r="N973" s="5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4"/>
      <c r="M974" s="3"/>
      <c r="N974" s="5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4"/>
      <c r="M975" s="3"/>
      <c r="N975" s="5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4"/>
      <c r="M976" s="3"/>
      <c r="N976" s="5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4"/>
      <c r="M977" s="3"/>
      <c r="N977" s="5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4"/>
      <c r="M978" s="3"/>
      <c r="N978" s="5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4"/>
      <c r="M979" s="3"/>
      <c r="N979" s="5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4"/>
      <c r="M980" s="3"/>
      <c r="N980" s="5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4"/>
      <c r="M981" s="3"/>
      <c r="N981" s="5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4"/>
      <c r="M982" s="3"/>
      <c r="N982" s="5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4"/>
      <c r="M983" s="3"/>
      <c r="N983" s="5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4"/>
      <c r="M984" s="3"/>
      <c r="N984" s="5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4"/>
      <c r="M985" s="3"/>
      <c r="N985" s="5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4"/>
      <c r="M986" s="3"/>
      <c r="N986" s="5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4"/>
      <c r="M987" s="3"/>
      <c r="N987" s="5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4"/>
      <c r="M988" s="3"/>
      <c r="N988" s="5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4"/>
      <c r="M989" s="3"/>
      <c r="N989" s="5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4"/>
      <c r="M990" s="3"/>
      <c r="N990" s="5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4"/>
      <c r="M991" s="3"/>
      <c r="N991" s="5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4"/>
      <c r="M992" s="3"/>
      <c r="N992" s="5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4"/>
      <c r="M993" s="3"/>
      <c r="N993" s="5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4"/>
      <c r="M994" s="3"/>
      <c r="N994" s="5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4"/>
      <c r="M995" s="3"/>
      <c r="N995" s="5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4"/>
      <c r="M996" s="3"/>
      <c r="N996" s="5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4"/>
      <c r="M997" s="3"/>
      <c r="N997" s="5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4"/>
      <c r="M998" s="3"/>
      <c r="N998" s="5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4"/>
      <c r="M999" s="3"/>
      <c r="N999" s="5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4"/>
      <c r="M1000" s="3"/>
      <c r="N1000" s="5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G1"/>
    <mergeCell ref="A2:H2"/>
    <mergeCell ref="A3:H3"/>
  </mergeCells>
  <pageMargins left="0.7" right="0.7" top="0.75" bottom="0.75" header="0" footer="0"/>
  <pageSetup scale="53" fitToWidth="0" orientation="portrait" r:id="rId1"/>
  <headerFooter>
    <oddHeader>&amp;RATTACHMENT A</oddHeader>
    <oddFooter>&amp;LASUCLA Student Support Services -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0"/>
  <sheetViews>
    <sheetView showGridLines="0" workbookViewId="0">
      <selection sqref="A1:K1"/>
    </sheetView>
  </sheetViews>
  <sheetFormatPr defaultColWidth="14.42578125" defaultRowHeight="15" customHeight="1"/>
  <cols>
    <col min="1" max="1" width="47.85546875" customWidth="1"/>
    <col min="2" max="2" width="11" customWidth="1"/>
    <col min="3" max="3" width="1.85546875" customWidth="1"/>
    <col min="4" max="4" width="11" customWidth="1"/>
    <col min="5" max="5" width="10.85546875" customWidth="1"/>
    <col min="6" max="6" width="11" customWidth="1"/>
    <col min="7" max="7" width="1.85546875" customWidth="1"/>
    <col min="8" max="8" width="5.28515625" customWidth="1"/>
    <col min="9" max="9" width="1.85546875" customWidth="1"/>
    <col min="10" max="10" width="4.140625" customWidth="1"/>
    <col min="11" max="11" width="9.85546875" customWidth="1"/>
    <col min="12" max="12" width="4.140625" customWidth="1"/>
    <col min="13" max="13" width="12.140625" customWidth="1"/>
    <col min="14" max="14" width="4.140625" customWidth="1"/>
    <col min="15" max="19" width="11" customWidth="1"/>
    <col min="20" max="20" width="1.85546875" customWidth="1"/>
    <col min="21" max="21" width="11" customWidth="1"/>
    <col min="22" max="22" width="1.85546875" customWidth="1"/>
    <col min="23" max="23" width="8.7109375" customWidth="1"/>
    <col min="24" max="24" width="1.85546875" customWidth="1"/>
    <col min="25" max="25" width="5.28515625" customWidth="1"/>
    <col min="26" max="26" width="1.85546875" customWidth="1"/>
    <col min="27" max="27" width="4.140625" customWidth="1"/>
    <col min="28" max="28" width="9.85546875" customWidth="1"/>
  </cols>
  <sheetData>
    <row r="1" spans="1:28" ht="12.75" customHeight="1">
      <c r="A1" s="224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2.75" customHeight="1">
      <c r="A2" s="224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12.75" customHeight="1">
      <c r="A3" s="224" t="s">
        <v>10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2.75" customHeight="1">
      <c r="A5" s="23" t="s">
        <v>15</v>
      </c>
      <c r="B5" s="2" t="s">
        <v>17</v>
      </c>
      <c r="C5" s="17"/>
      <c r="D5" s="2" t="s">
        <v>18</v>
      </c>
      <c r="E5" s="17"/>
      <c r="F5" s="2" t="s">
        <v>19</v>
      </c>
      <c r="G5" s="17"/>
      <c r="H5" s="17"/>
      <c r="I5" s="17"/>
      <c r="J5" s="17"/>
      <c r="K5" s="2" t="s">
        <v>21</v>
      </c>
      <c r="L5" s="17"/>
      <c r="M5" s="30"/>
      <c r="N5" s="1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2" t="s">
        <v>28</v>
      </c>
      <c r="L6" s="17"/>
      <c r="M6" s="30"/>
      <c r="N6" s="17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2.75" customHeight="1">
      <c r="A7" s="23" t="s">
        <v>31</v>
      </c>
      <c r="B7" s="42">
        <f>7250+700</f>
        <v>7950</v>
      </c>
      <c r="C7" s="17"/>
      <c r="D7" s="42">
        <f>7250+700</f>
        <v>7950</v>
      </c>
      <c r="E7" s="17"/>
      <c r="F7" s="42">
        <f t="shared" ref="F7:F19" si="0">B7-D7</f>
        <v>0</v>
      </c>
      <c r="G7" s="17"/>
      <c r="H7" s="17"/>
      <c r="I7" s="17"/>
      <c r="J7" s="17"/>
      <c r="K7" s="45">
        <f t="shared" ref="K7:K16" si="1">+F7/D7</f>
        <v>0</v>
      </c>
      <c r="L7" s="17"/>
      <c r="M7" s="45">
        <f>(+F7+F8)/(D7+D8)</f>
        <v>-3.8419319429198683E-3</v>
      </c>
      <c r="N7" s="45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12.75" customHeight="1">
      <c r="A8" s="23" t="s">
        <v>38</v>
      </c>
      <c r="B8" s="42">
        <f>859+266</f>
        <v>1125</v>
      </c>
      <c r="C8" s="17"/>
      <c r="D8" s="42">
        <v>1160</v>
      </c>
      <c r="E8" s="17"/>
      <c r="F8" s="42">
        <f t="shared" si="0"/>
        <v>-35</v>
      </c>
      <c r="G8" s="17"/>
      <c r="H8" s="17"/>
      <c r="I8" s="17"/>
      <c r="J8" s="17"/>
      <c r="K8" s="45">
        <f t="shared" si="1"/>
        <v>-3.017241379310345E-2</v>
      </c>
      <c r="L8" s="17"/>
      <c r="M8" s="30"/>
      <c r="N8" s="17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2.75" customHeight="1">
      <c r="A9" s="23" t="s">
        <v>40</v>
      </c>
      <c r="B9" s="42">
        <v>84</v>
      </c>
      <c r="C9" s="17"/>
      <c r="D9" s="42">
        <v>89</v>
      </c>
      <c r="E9" s="17"/>
      <c r="F9" s="42">
        <f t="shared" si="0"/>
        <v>-5</v>
      </c>
      <c r="G9" s="17"/>
      <c r="H9" s="17"/>
      <c r="I9" s="17"/>
      <c r="J9" s="17"/>
      <c r="K9" s="45">
        <f t="shared" si="1"/>
        <v>-5.6179775280898875E-2</v>
      </c>
      <c r="L9" s="17"/>
      <c r="M9" s="30"/>
      <c r="N9" s="17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2.75" customHeight="1">
      <c r="A10" s="23" t="s">
        <v>41</v>
      </c>
      <c r="B10" s="42">
        <v>2200</v>
      </c>
      <c r="C10" s="17"/>
      <c r="D10" s="42">
        <v>2200</v>
      </c>
      <c r="E10" s="17"/>
      <c r="F10" s="42">
        <f t="shared" si="0"/>
        <v>0</v>
      </c>
      <c r="G10" s="17"/>
      <c r="H10" s="17"/>
      <c r="I10" s="17"/>
      <c r="J10" s="17"/>
      <c r="K10" s="45">
        <f t="shared" si="1"/>
        <v>0</v>
      </c>
      <c r="L10" s="17"/>
      <c r="M10" s="30"/>
      <c r="N10" s="17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2.75" customHeight="1">
      <c r="A11" s="23" t="s">
        <v>42</v>
      </c>
      <c r="B11" s="42">
        <f>SUM(B7:B10)</f>
        <v>11359</v>
      </c>
      <c r="C11" s="17"/>
      <c r="D11" s="42">
        <f>SUM(D7:D10)</f>
        <v>11399</v>
      </c>
      <c r="E11" s="17"/>
      <c r="F11" s="42">
        <f t="shared" si="0"/>
        <v>-40</v>
      </c>
      <c r="G11" s="17"/>
      <c r="H11" s="17"/>
      <c r="I11" s="17"/>
      <c r="J11" s="17"/>
      <c r="K11" s="45">
        <f t="shared" si="1"/>
        <v>-3.5090797438371785E-3</v>
      </c>
      <c r="L11" s="17"/>
      <c r="M11" s="30"/>
      <c r="N11" s="17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12.75" customHeight="1">
      <c r="A12" s="23" t="s">
        <v>45</v>
      </c>
      <c r="B12" s="56">
        <f>SUM(B15:B18)</f>
        <v>17.3475</v>
      </c>
      <c r="C12" s="17"/>
      <c r="D12" s="56">
        <f>SUM(D15:D18)</f>
        <v>17.265000000000001</v>
      </c>
      <c r="E12" s="17"/>
      <c r="F12" s="58">
        <f t="shared" si="0"/>
        <v>8.2499999999999574E-2</v>
      </c>
      <c r="G12" s="60"/>
      <c r="H12" s="60"/>
      <c r="I12" s="60"/>
      <c r="J12" s="62"/>
      <c r="K12" s="45">
        <f t="shared" si="1"/>
        <v>4.7784535186793844E-3</v>
      </c>
      <c r="L12" s="17"/>
      <c r="M12" s="63" t="s">
        <v>51</v>
      </c>
      <c r="N12" s="17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12.75" customHeight="1">
      <c r="A13" s="23" t="s">
        <v>55</v>
      </c>
      <c r="B13" s="60">
        <v>35789.120000000003</v>
      </c>
      <c r="C13" s="17"/>
      <c r="D13" s="60">
        <v>35789.120000000003</v>
      </c>
      <c r="E13" s="17"/>
      <c r="F13" s="65">
        <f t="shared" si="0"/>
        <v>0</v>
      </c>
      <c r="G13" s="17"/>
      <c r="H13" s="17"/>
      <c r="I13" s="17"/>
      <c r="J13" s="17"/>
      <c r="K13" s="45">
        <f t="shared" si="1"/>
        <v>0</v>
      </c>
      <c r="L13" s="17"/>
      <c r="M13" s="17"/>
      <c r="N13" s="17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12.75" customHeight="1">
      <c r="A14" s="23" t="s">
        <v>60</v>
      </c>
      <c r="B14" s="45">
        <v>2.5000000000000001E-4</v>
      </c>
      <c r="C14" s="17"/>
      <c r="D14" s="45">
        <v>2.5000000000000001E-4</v>
      </c>
      <c r="E14" s="45"/>
      <c r="F14" s="45">
        <f t="shared" si="0"/>
        <v>0</v>
      </c>
      <c r="G14" s="45"/>
      <c r="H14" s="45"/>
      <c r="I14" s="45"/>
      <c r="J14" s="45"/>
      <c r="K14" s="45">
        <f t="shared" si="1"/>
        <v>0</v>
      </c>
      <c r="L14" s="17"/>
      <c r="M14" s="17"/>
      <c r="N14" s="17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12.75" customHeight="1">
      <c r="A15" s="23" t="s">
        <v>62</v>
      </c>
      <c r="B15" s="62">
        <v>7.25</v>
      </c>
      <c r="C15" s="17"/>
      <c r="D15" s="62">
        <v>7.25</v>
      </c>
      <c r="E15" s="17"/>
      <c r="F15" s="58">
        <f t="shared" si="0"/>
        <v>0</v>
      </c>
      <c r="G15" s="17"/>
      <c r="H15" s="17"/>
      <c r="I15" s="17"/>
      <c r="J15" s="17"/>
      <c r="K15" s="45">
        <f t="shared" si="1"/>
        <v>0</v>
      </c>
      <c r="L15" s="17"/>
      <c r="M15" s="17"/>
      <c r="N15" s="17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2.75" customHeight="1">
      <c r="A16" s="23" t="s">
        <v>65</v>
      </c>
      <c r="B16" s="62">
        <v>5.5</v>
      </c>
      <c r="C16" s="17"/>
      <c r="D16" s="62">
        <v>5.5</v>
      </c>
      <c r="E16" s="17"/>
      <c r="F16" s="58">
        <f t="shared" si="0"/>
        <v>0</v>
      </c>
      <c r="G16" s="17"/>
      <c r="H16" s="17"/>
      <c r="I16" s="17"/>
      <c r="J16" s="17"/>
      <c r="K16" s="45">
        <f t="shared" si="1"/>
        <v>0</v>
      </c>
      <c r="L16" s="17"/>
      <c r="M16" s="17"/>
      <c r="N16" s="17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ht="12.75" customHeight="1">
      <c r="A17" s="23" t="s">
        <v>67</v>
      </c>
      <c r="B17" s="56">
        <f>6.13*0.75</f>
        <v>4.5975000000000001</v>
      </c>
      <c r="C17" s="17"/>
      <c r="D17" s="56">
        <f>6.02*0.75</f>
        <v>4.5149999999999997</v>
      </c>
      <c r="E17" s="17"/>
      <c r="F17" s="58">
        <f t="shared" si="0"/>
        <v>8.2500000000000462E-2</v>
      </c>
      <c r="G17" s="17"/>
      <c r="H17" s="17"/>
      <c r="I17" s="17"/>
      <c r="J17" s="17"/>
      <c r="K17" s="45">
        <f>IF(D17=0,1,+F17/D17)</f>
        <v>1.8272425249169538E-2</v>
      </c>
      <c r="L17" s="17"/>
      <c r="M17" s="17" t="s">
        <v>70</v>
      </c>
      <c r="N17" s="17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ht="12.75" customHeight="1">
      <c r="A18" s="23" t="s">
        <v>72</v>
      </c>
      <c r="B18" s="62">
        <v>0</v>
      </c>
      <c r="C18" s="17"/>
      <c r="D18" s="62">
        <v>0</v>
      </c>
      <c r="E18" s="17"/>
      <c r="F18" s="58">
        <f t="shared" si="0"/>
        <v>0</v>
      </c>
      <c r="G18" s="17"/>
      <c r="H18" s="17"/>
      <c r="I18" s="17"/>
      <c r="J18" s="17"/>
      <c r="K18" s="45" t="e">
        <f t="shared" ref="K18:K19" si="2">+F18/D18</f>
        <v>#DIV/0!</v>
      </c>
      <c r="L18" s="17"/>
      <c r="M18" s="17"/>
      <c r="N18" s="17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ht="12.75" customHeight="1">
      <c r="A19" s="23" t="s">
        <v>73</v>
      </c>
      <c r="B19" s="62">
        <v>0</v>
      </c>
      <c r="C19" s="17"/>
      <c r="D19" s="62">
        <v>0</v>
      </c>
      <c r="E19" s="17"/>
      <c r="F19" s="58">
        <f t="shared" si="0"/>
        <v>0</v>
      </c>
      <c r="G19" s="17"/>
      <c r="H19" s="17"/>
      <c r="I19" s="17"/>
      <c r="J19" s="17"/>
      <c r="K19" s="45" t="e">
        <f t="shared" si="2"/>
        <v>#DIV/0!</v>
      </c>
      <c r="L19" s="17"/>
      <c r="M19" s="17"/>
      <c r="N19" s="17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ht="12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12.75" customHeight="1">
      <c r="A21" s="23" t="s">
        <v>74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12.75" customHeight="1">
      <c r="A22" s="23" t="s">
        <v>75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12.75" customHeight="1">
      <c r="A23" s="23" t="s">
        <v>77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ht="12.75" customHeight="1">
      <c r="A24" s="23" t="s">
        <v>80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12.75" customHeight="1">
      <c r="A25" s="23"/>
      <c r="B25" s="17"/>
      <c r="C25" s="23"/>
      <c r="D25" s="23"/>
      <c r="E25" s="23"/>
      <c r="F25" s="23"/>
      <c r="G25" s="23"/>
      <c r="H25" s="23"/>
      <c r="I25" s="23"/>
      <c r="J25" s="23"/>
      <c r="K25" s="23"/>
      <c r="L25" s="17"/>
      <c r="M25" s="17"/>
      <c r="N25" s="17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2.75" customHeight="1">
      <c r="A26" s="85" t="s">
        <v>82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ht="12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ht="12.75" customHeight="1">
      <c r="A28" s="23" t="s">
        <v>86</v>
      </c>
      <c r="B28" s="42">
        <f>$B$7</f>
        <v>7950</v>
      </c>
      <c r="C28" s="89" t="s">
        <v>87</v>
      </c>
      <c r="D28" s="42">
        <f>B$10</f>
        <v>2200</v>
      </c>
      <c r="E28" s="23" t="s">
        <v>89</v>
      </c>
      <c r="F28" s="62">
        <f t="shared" ref="F28:F29" si="3">B$12</f>
        <v>17.3475</v>
      </c>
      <c r="G28" s="23" t="s">
        <v>89</v>
      </c>
      <c r="H28" s="17">
        <v>3</v>
      </c>
      <c r="I28" s="23" t="s">
        <v>90</v>
      </c>
      <c r="J28" s="92" t="s">
        <v>91</v>
      </c>
      <c r="K28" s="42">
        <f t="shared" ref="K28:K29" si="4">ROUNDUP((+B28+D28)*F28*H28,0)</f>
        <v>528232</v>
      </c>
      <c r="L28" s="17"/>
      <c r="M28" s="17"/>
      <c r="N28" s="17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12.75" customHeight="1">
      <c r="A29" s="23" t="s">
        <v>96</v>
      </c>
      <c r="B29" s="42">
        <f>$B$8</f>
        <v>1125</v>
      </c>
      <c r="C29" s="89" t="s">
        <v>87</v>
      </c>
      <c r="D29" s="42">
        <f>$B$9</f>
        <v>84</v>
      </c>
      <c r="E29" s="23" t="s">
        <v>89</v>
      </c>
      <c r="F29" s="62">
        <f t="shared" si="3"/>
        <v>17.3475</v>
      </c>
      <c r="G29" s="23" t="s">
        <v>89</v>
      </c>
      <c r="H29" s="17">
        <v>3</v>
      </c>
      <c r="I29" s="23" t="s">
        <v>90</v>
      </c>
      <c r="J29" s="95"/>
      <c r="K29" s="97">
        <f t="shared" si="4"/>
        <v>62920</v>
      </c>
      <c r="L29" s="17"/>
      <c r="M29" s="17"/>
      <c r="N29" s="17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ht="12.75" customHeight="1">
      <c r="A30" s="17"/>
      <c r="B30" s="17"/>
      <c r="C30" s="17"/>
      <c r="D30" s="17"/>
      <c r="E30" s="17"/>
      <c r="F30" s="17"/>
      <c r="G30" s="17"/>
      <c r="H30" s="17"/>
      <c r="I30" s="17"/>
      <c r="J30" s="92" t="s">
        <v>91</v>
      </c>
      <c r="K30" s="42">
        <f>K28+K29</f>
        <v>591152</v>
      </c>
      <c r="L30" s="17"/>
      <c r="M30" s="17"/>
      <c r="N30" s="17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12.75" customHeight="1">
      <c r="A31" s="17"/>
      <c r="B31" s="17"/>
      <c r="C31" s="17"/>
      <c r="D31" s="17"/>
      <c r="E31" s="17"/>
      <c r="F31" s="17"/>
      <c r="G31" s="17"/>
      <c r="H31" s="17"/>
      <c r="I31" s="17"/>
      <c r="J31" s="103" t="s">
        <v>89</v>
      </c>
      <c r="K31" s="104">
        <v>0.95</v>
      </c>
      <c r="L31" s="17"/>
      <c r="M31" s="17"/>
      <c r="N31" s="17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13.5" customHeight="1">
      <c r="A32" s="17"/>
      <c r="B32" s="17"/>
      <c r="C32" s="17"/>
      <c r="D32" s="17"/>
      <c r="E32" s="17"/>
      <c r="F32" s="17"/>
      <c r="G32" s="17"/>
      <c r="H32" s="17"/>
      <c r="I32" s="17"/>
      <c r="J32" s="107" t="s">
        <v>91</v>
      </c>
      <c r="K32" s="110">
        <f>ROUNDUP(K30*K31,0)</f>
        <v>561595</v>
      </c>
      <c r="L32" s="17"/>
      <c r="M32" s="60">
        <f>K32</f>
        <v>561595</v>
      </c>
      <c r="N32" s="17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14.2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7"/>
      <c r="K33" s="119"/>
      <c r="L33" s="114"/>
      <c r="M33" s="121"/>
      <c r="N33" s="17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ht="12.75" customHeight="1">
      <c r="A34" s="85" t="s">
        <v>102</v>
      </c>
      <c r="B34" s="17"/>
      <c r="C34" s="17"/>
      <c r="D34" s="17"/>
      <c r="E34" s="17"/>
      <c r="F34" s="17"/>
      <c r="G34" s="17"/>
      <c r="H34" s="17"/>
      <c r="I34" s="17"/>
      <c r="J34" s="17"/>
      <c r="K34" s="42"/>
      <c r="L34" s="17"/>
      <c r="M34" s="60"/>
      <c r="N34" s="17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12.75" customHeight="1">
      <c r="A35" s="23" t="s">
        <v>86</v>
      </c>
      <c r="B35" s="42">
        <f>$B$7</f>
        <v>7950</v>
      </c>
      <c r="C35" s="89" t="s">
        <v>87</v>
      </c>
      <c r="D35" s="42">
        <f>B$10</f>
        <v>2200</v>
      </c>
      <c r="E35" s="23" t="s">
        <v>89</v>
      </c>
      <c r="F35" s="62">
        <f t="shared" ref="F35:F36" si="5">+$B$15</f>
        <v>7.25</v>
      </c>
      <c r="G35" s="23" t="s">
        <v>89</v>
      </c>
      <c r="H35" s="17">
        <v>3</v>
      </c>
      <c r="I35" s="23" t="s">
        <v>90</v>
      </c>
      <c r="J35" s="92" t="s">
        <v>91</v>
      </c>
      <c r="K35" s="42">
        <f t="shared" ref="K35:K36" si="6">ROUNDUP((+B35+D35)*F35*H35,0)</f>
        <v>220763</v>
      </c>
      <c r="L35" s="17"/>
      <c r="M35" s="60"/>
      <c r="N35" s="17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ht="12.75" customHeight="1">
      <c r="A36" s="23" t="s">
        <v>96</v>
      </c>
      <c r="B36" s="42">
        <f>$B$8</f>
        <v>1125</v>
      </c>
      <c r="C36" s="89" t="s">
        <v>87</v>
      </c>
      <c r="D36" s="42">
        <f>$B$9</f>
        <v>84</v>
      </c>
      <c r="E36" s="23" t="s">
        <v>89</v>
      </c>
      <c r="F36" s="62">
        <f t="shared" si="5"/>
        <v>7.25</v>
      </c>
      <c r="G36" s="23" t="s">
        <v>89</v>
      </c>
      <c r="H36" s="17">
        <v>3</v>
      </c>
      <c r="I36" s="23" t="s">
        <v>90</v>
      </c>
      <c r="J36" s="95"/>
      <c r="K36" s="97">
        <f t="shared" si="6"/>
        <v>26296</v>
      </c>
      <c r="L36" s="17"/>
      <c r="M36" s="60"/>
      <c r="N36" s="17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ht="12.75" customHeight="1">
      <c r="A37" s="17"/>
      <c r="B37" s="17"/>
      <c r="C37" s="17"/>
      <c r="D37" s="17"/>
      <c r="E37" s="17"/>
      <c r="F37" s="17"/>
      <c r="G37" s="17"/>
      <c r="H37" s="17"/>
      <c r="I37" s="17"/>
      <c r="J37" s="92" t="s">
        <v>91</v>
      </c>
      <c r="K37" s="42">
        <f>K35+K36</f>
        <v>247059</v>
      </c>
      <c r="L37" s="17"/>
      <c r="M37" s="60"/>
      <c r="N37" s="17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2.75" customHeight="1">
      <c r="A38" s="17"/>
      <c r="B38" s="17"/>
      <c r="C38" s="17"/>
      <c r="D38" s="17"/>
      <c r="E38" s="17"/>
      <c r="F38" s="17"/>
      <c r="G38" s="17"/>
      <c r="H38" s="17"/>
      <c r="I38" s="17"/>
      <c r="J38" s="103" t="s">
        <v>89</v>
      </c>
      <c r="K38" s="104">
        <v>0.95</v>
      </c>
      <c r="L38" s="17"/>
      <c r="M38" s="60"/>
      <c r="N38" s="17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07" t="s">
        <v>91</v>
      </c>
      <c r="K39" s="110">
        <f>ROUND(K37*K38-1,0)</f>
        <v>234705</v>
      </c>
      <c r="L39" s="17"/>
      <c r="M39" s="60"/>
      <c r="N39" s="17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13.5" customHeight="1">
      <c r="A40" s="85" t="s">
        <v>116</v>
      </c>
      <c r="B40" s="17"/>
      <c r="C40" s="17"/>
      <c r="D40" s="17"/>
      <c r="E40" s="17"/>
      <c r="F40" s="17"/>
      <c r="G40" s="17"/>
      <c r="H40" s="17"/>
      <c r="I40" s="17"/>
      <c r="J40" s="17"/>
      <c r="K40" s="42"/>
      <c r="L40" s="17"/>
      <c r="M40" s="60"/>
      <c r="N40" s="17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2.75" customHeight="1">
      <c r="A41" s="23" t="s">
        <v>86</v>
      </c>
      <c r="B41" s="42">
        <f>$B$7</f>
        <v>7950</v>
      </c>
      <c r="C41" s="89" t="s">
        <v>87</v>
      </c>
      <c r="D41" s="42">
        <f>B$10</f>
        <v>2200</v>
      </c>
      <c r="E41" s="23" t="s">
        <v>89</v>
      </c>
      <c r="F41" s="62">
        <f t="shared" ref="F41:F42" si="7">$B$16</f>
        <v>5.5</v>
      </c>
      <c r="G41" s="23" t="s">
        <v>89</v>
      </c>
      <c r="H41" s="17">
        <v>3</v>
      </c>
      <c r="I41" s="23" t="s">
        <v>90</v>
      </c>
      <c r="J41" s="92" t="s">
        <v>91</v>
      </c>
      <c r="K41" s="42">
        <f t="shared" ref="K41:K42" si="8">ROUNDUP((+B41+D41)*F41*H41,0)</f>
        <v>167475</v>
      </c>
      <c r="L41" s="17"/>
      <c r="M41" s="60"/>
      <c r="N41" s="17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ht="12.75" customHeight="1">
      <c r="A42" s="23" t="s">
        <v>96</v>
      </c>
      <c r="B42" s="42">
        <f>$B$8</f>
        <v>1125</v>
      </c>
      <c r="C42" s="89" t="s">
        <v>87</v>
      </c>
      <c r="D42" s="42">
        <f>$B$9</f>
        <v>84</v>
      </c>
      <c r="E42" s="23" t="s">
        <v>89</v>
      </c>
      <c r="F42" s="62">
        <f t="shared" si="7"/>
        <v>5.5</v>
      </c>
      <c r="G42" s="23" t="s">
        <v>89</v>
      </c>
      <c r="H42" s="17">
        <v>3</v>
      </c>
      <c r="I42" s="23" t="s">
        <v>90</v>
      </c>
      <c r="J42" s="95"/>
      <c r="K42" s="97">
        <f t="shared" si="8"/>
        <v>19949</v>
      </c>
      <c r="L42" s="17"/>
      <c r="M42" s="60"/>
      <c r="N42" s="17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92" t="s">
        <v>91</v>
      </c>
      <c r="K43" s="42">
        <f>K41+K42</f>
        <v>187424</v>
      </c>
      <c r="L43" s="17"/>
      <c r="M43" s="60"/>
      <c r="N43" s="17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03" t="s">
        <v>89</v>
      </c>
      <c r="K44" s="104">
        <v>0.95</v>
      </c>
      <c r="L44" s="17"/>
      <c r="M44" s="60"/>
      <c r="N44" s="17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ht="13.5" customHeight="1">
      <c r="A45" s="17"/>
      <c r="B45" s="17"/>
      <c r="C45" s="17"/>
      <c r="D45" s="17"/>
      <c r="E45" s="17"/>
      <c r="F45" s="17"/>
      <c r="G45" s="17"/>
      <c r="H45" s="17"/>
      <c r="I45" s="17"/>
      <c r="J45" s="107" t="s">
        <v>91</v>
      </c>
      <c r="K45" s="110">
        <f>ROUND(K43*K44,0)</f>
        <v>178053</v>
      </c>
      <c r="L45" s="17"/>
      <c r="M45" s="60"/>
      <c r="N45" s="17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ht="13.5" customHeight="1">
      <c r="A46" s="17"/>
      <c r="B46" s="17"/>
      <c r="C46" s="17"/>
      <c r="D46" s="17"/>
      <c r="E46" s="17"/>
      <c r="F46" s="17"/>
      <c r="G46" s="17"/>
      <c r="H46" s="17"/>
      <c r="I46" s="17"/>
      <c r="J46" s="92"/>
      <c r="K46" s="129"/>
      <c r="L46" s="17"/>
      <c r="M46" s="60"/>
      <c r="N46" s="17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ht="12.75" customHeight="1">
      <c r="A47" s="85" t="s">
        <v>123</v>
      </c>
      <c r="B47" s="17"/>
      <c r="C47" s="17"/>
      <c r="D47" s="17"/>
      <c r="E47" s="17"/>
      <c r="F47" s="17"/>
      <c r="G47" s="17"/>
      <c r="H47" s="17"/>
      <c r="I47" s="17"/>
      <c r="J47" s="17"/>
      <c r="K47" s="42"/>
      <c r="L47" s="17"/>
      <c r="M47" s="60"/>
      <c r="N47" s="17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ht="12.75" customHeight="1">
      <c r="A48" s="23" t="s">
        <v>86</v>
      </c>
      <c r="B48" s="42">
        <f>$B$7</f>
        <v>7950</v>
      </c>
      <c r="C48" s="89" t="s">
        <v>87</v>
      </c>
      <c r="D48" s="42">
        <f>B$10</f>
        <v>2200</v>
      </c>
      <c r="E48" s="23" t="s">
        <v>89</v>
      </c>
      <c r="F48" s="62">
        <f t="shared" ref="F48:F49" si="9">$B$17</f>
        <v>4.5975000000000001</v>
      </c>
      <c r="G48" s="23" t="s">
        <v>89</v>
      </c>
      <c r="H48" s="17">
        <v>3</v>
      </c>
      <c r="I48" s="23" t="s">
        <v>90</v>
      </c>
      <c r="J48" s="92" t="s">
        <v>91</v>
      </c>
      <c r="K48" s="42">
        <f t="shared" ref="K48:K49" si="10">ROUNDUP((+B48+D48)*F48*H48,0)</f>
        <v>139994</v>
      </c>
      <c r="L48" s="17"/>
      <c r="M48" s="60"/>
      <c r="N48" s="17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ht="12.75" customHeight="1">
      <c r="A49" s="23" t="s">
        <v>96</v>
      </c>
      <c r="B49" s="42">
        <f>$B$8</f>
        <v>1125</v>
      </c>
      <c r="C49" s="89" t="s">
        <v>87</v>
      </c>
      <c r="D49" s="42">
        <f>$B$9</f>
        <v>84</v>
      </c>
      <c r="E49" s="23" t="s">
        <v>89</v>
      </c>
      <c r="F49" s="62">
        <f t="shared" si="9"/>
        <v>4.5975000000000001</v>
      </c>
      <c r="G49" s="23" t="s">
        <v>89</v>
      </c>
      <c r="H49" s="17">
        <v>3</v>
      </c>
      <c r="I49" s="23" t="s">
        <v>90</v>
      </c>
      <c r="J49" s="95"/>
      <c r="K49" s="97">
        <f t="shared" si="10"/>
        <v>16676</v>
      </c>
      <c r="L49" s="17"/>
      <c r="M49" s="60"/>
      <c r="N49" s="17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92" t="s">
        <v>91</v>
      </c>
      <c r="K50" s="42">
        <f>K48+K49</f>
        <v>156670</v>
      </c>
      <c r="L50" s="17"/>
      <c r="M50" s="60"/>
      <c r="N50" s="17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1:28" ht="12.75" customHeight="1">
      <c r="A51" s="17"/>
      <c r="B51" s="17"/>
      <c r="C51" s="17"/>
      <c r="D51" s="17"/>
      <c r="E51" s="17"/>
      <c r="F51" s="17"/>
      <c r="G51" s="17"/>
      <c r="H51" s="17"/>
      <c r="I51" s="17"/>
      <c r="J51" s="103" t="s">
        <v>89</v>
      </c>
      <c r="K51" s="104">
        <v>0.95</v>
      </c>
      <c r="L51" s="17"/>
      <c r="M51" s="60"/>
      <c r="N51" s="17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ht="13.5" customHeight="1">
      <c r="A52" s="17"/>
      <c r="B52" s="17"/>
      <c r="C52" s="17"/>
      <c r="D52" s="17"/>
      <c r="E52" s="17"/>
      <c r="F52" s="17"/>
      <c r="G52" s="17"/>
      <c r="H52" s="17"/>
      <c r="I52" s="17"/>
      <c r="J52" s="107" t="s">
        <v>91</v>
      </c>
      <c r="K52" s="110">
        <f>ROUND(K50*K51,0)</f>
        <v>148837</v>
      </c>
      <c r="L52" s="17"/>
      <c r="M52" s="60"/>
      <c r="N52" s="17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ht="13.5" customHeight="1">
      <c r="A53" s="85" t="s">
        <v>129</v>
      </c>
      <c r="B53" s="17"/>
      <c r="C53" s="17"/>
      <c r="D53" s="17"/>
      <c r="E53" s="17"/>
      <c r="F53" s="17"/>
      <c r="G53" s="17"/>
      <c r="H53" s="17"/>
      <c r="I53" s="17"/>
      <c r="J53" s="17"/>
      <c r="K53" s="42"/>
      <c r="L53" s="17"/>
      <c r="M53" s="60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2.75" customHeight="1">
      <c r="A54" s="23" t="s">
        <v>86</v>
      </c>
      <c r="B54" s="42">
        <f>$B$7</f>
        <v>7950</v>
      </c>
      <c r="C54" s="89" t="s">
        <v>87</v>
      </c>
      <c r="D54" s="42">
        <f>B$10</f>
        <v>2200</v>
      </c>
      <c r="E54" s="23" t="s">
        <v>89</v>
      </c>
      <c r="F54" s="62">
        <f t="shared" ref="F54:F55" si="11">$B$18</f>
        <v>0</v>
      </c>
      <c r="G54" s="23" t="s">
        <v>89</v>
      </c>
      <c r="H54" s="17">
        <v>3</v>
      </c>
      <c r="I54" s="23" t="s">
        <v>90</v>
      </c>
      <c r="J54" s="92" t="s">
        <v>91</v>
      </c>
      <c r="K54" s="42">
        <f t="shared" ref="K54:K55" si="12">ROUNDUP((+B54+D54)*F54*H54,0)</f>
        <v>0</v>
      </c>
      <c r="L54" s="17"/>
      <c r="M54" s="60"/>
      <c r="N54" s="17"/>
      <c r="O54" s="17"/>
      <c r="P54" s="17"/>
      <c r="Q54" s="60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2.75" customHeight="1">
      <c r="A55" s="23" t="s">
        <v>96</v>
      </c>
      <c r="B55" s="42">
        <f>$B$8</f>
        <v>1125</v>
      </c>
      <c r="C55" s="89" t="s">
        <v>87</v>
      </c>
      <c r="D55" s="42">
        <f>$B$9</f>
        <v>84</v>
      </c>
      <c r="E55" s="23" t="s">
        <v>89</v>
      </c>
      <c r="F55" s="62">
        <f t="shared" si="11"/>
        <v>0</v>
      </c>
      <c r="G55" s="23" t="s">
        <v>89</v>
      </c>
      <c r="H55" s="17">
        <v>3</v>
      </c>
      <c r="I55" s="23" t="s">
        <v>90</v>
      </c>
      <c r="J55" s="95"/>
      <c r="K55" s="97">
        <f t="shared" si="12"/>
        <v>0</v>
      </c>
      <c r="L55" s="17"/>
      <c r="M55" s="60"/>
      <c r="N55" s="17"/>
      <c r="O55" s="17"/>
      <c r="P55" s="17"/>
      <c r="Q55" s="60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92" t="s">
        <v>91</v>
      </c>
      <c r="K56" s="42">
        <f>K54+K55</f>
        <v>0</v>
      </c>
      <c r="L56" s="17"/>
      <c r="M56" s="60"/>
      <c r="N56" s="17"/>
      <c r="O56" s="17"/>
      <c r="P56" s="17"/>
      <c r="Q56" s="60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03" t="s">
        <v>89</v>
      </c>
      <c r="K57" s="104">
        <v>0.95</v>
      </c>
      <c r="L57" s="17"/>
      <c r="M57" s="60"/>
      <c r="N57" s="17"/>
      <c r="O57" s="17"/>
      <c r="P57" s="17"/>
      <c r="Q57" s="60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3.5" customHeight="1">
      <c r="A58" s="17"/>
      <c r="B58" s="17"/>
      <c r="C58" s="17"/>
      <c r="D58" s="17"/>
      <c r="E58" s="17"/>
      <c r="F58" s="17"/>
      <c r="G58" s="17"/>
      <c r="H58" s="17"/>
      <c r="I58" s="17"/>
      <c r="J58" s="107" t="s">
        <v>91</v>
      </c>
      <c r="K58" s="110">
        <f>ROUND(K56*K57,0)</f>
        <v>0</v>
      </c>
      <c r="L58" s="17"/>
      <c r="M58" s="142">
        <f>SUM(K39,K52,K58)</f>
        <v>383542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3.5" customHeight="1">
      <c r="A59" s="85" t="s">
        <v>133</v>
      </c>
      <c r="B59" s="17"/>
      <c r="C59" s="17"/>
      <c r="D59" s="17"/>
      <c r="E59" s="17"/>
      <c r="F59" s="17"/>
      <c r="G59" s="17"/>
      <c r="H59" s="17"/>
      <c r="I59" s="17"/>
      <c r="J59" s="17"/>
      <c r="K59" s="42"/>
      <c r="L59" s="17"/>
      <c r="M59" s="60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2.75" customHeight="1">
      <c r="A60" s="23" t="s">
        <v>86</v>
      </c>
      <c r="B60" s="42">
        <f>$B$7</f>
        <v>7950</v>
      </c>
      <c r="C60" s="89" t="s">
        <v>87</v>
      </c>
      <c r="D60" s="42">
        <f>B$10</f>
        <v>2200</v>
      </c>
      <c r="E60" s="23" t="s">
        <v>89</v>
      </c>
      <c r="F60" s="62">
        <f t="shared" ref="F60:F61" si="13">$B$19-(3*$B$18)</f>
        <v>0</v>
      </c>
      <c r="G60" s="23" t="s">
        <v>89</v>
      </c>
      <c r="H60" s="17">
        <v>1</v>
      </c>
      <c r="I60" s="23" t="s">
        <v>90</v>
      </c>
      <c r="J60" s="92" t="s">
        <v>91</v>
      </c>
      <c r="K60" s="42">
        <f t="shared" ref="K60:K61" si="14">ROUNDDOWN((+B60+D60)*F60*H60,0)</f>
        <v>0</v>
      </c>
      <c r="L60" s="17"/>
      <c r="M60" s="60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2.75" customHeight="1">
      <c r="A61" s="23" t="s">
        <v>96</v>
      </c>
      <c r="B61" s="42">
        <f>$B$8</f>
        <v>1125</v>
      </c>
      <c r="C61" s="89" t="s">
        <v>87</v>
      </c>
      <c r="D61" s="42">
        <f>$B$9</f>
        <v>84</v>
      </c>
      <c r="E61" s="23" t="s">
        <v>89</v>
      </c>
      <c r="F61" s="62">
        <f t="shared" si="13"/>
        <v>0</v>
      </c>
      <c r="G61" s="23" t="s">
        <v>89</v>
      </c>
      <c r="H61" s="17">
        <v>1</v>
      </c>
      <c r="I61" s="23" t="s">
        <v>90</v>
      </c>
      <c r="J61" s="95"/>
      <c r="K61" s="97">
        <f t="shared" si="14"/>
        <v>0</v>
      </c>
      <c r="L61" s="17"/>
      <c r="M61" s="60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92" t="s">
        <v>91</v>
      </c>
      <c r="K62" s="42">
        <f>K60+K61</f>
        <v>0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03" t="s">
        <v>89</v>
      </c>
      <c r="K63" s="104">
        <v>0.95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3.5" customHeight="1">
      <c r="A64" s="17"/>
      <c r="B64" s="17"/>
      <c r="C64" s="17"/>
      <c r="D64" s="17"/>
      <c r="E64" s="17"/>
      <c r="F64" s="17"/>
      <c r="G64" s="17"/>
      <c r="H64" s="17"/>
      <c r="I64" s="17"/>
      <c r="J64" s="107" t="s">
        <v>91</v>
      </c>
      <c r="K64" s="110">
        <f>ROUND(K62*K63,0)</f>
        <v>0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3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3.5" customHeight="1">
      <c r="A66" s="23" t="s">
        <v>141</v>
      </c>
      <c r="B66" s="17"/>
      <c r="C66" s="17"/>
      <c r="D66" s="60">
        <v>420000</v>
      </c>
      <c r="E66" s="23" t="s">
        <v>89</v>
      </c>
      <c r="F66" s="45">
        <v>0.01</v>
      </c>
      <c r="G66" s="17"/>
      <c r="H66" s="144"/>
      <c r="I66" s="23" t="s">
        <v>90</v>
      </c>
      <c r="J66" s="107" t="s">
        <v>91</v>
      </c>
      <c r="K66" s="110">
        <f>ROUND(D66*F66,0)</f>
        <v>4200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4.25" customHeight="1">
      <c r="A67" s="23"/>
      <c r="B67" s="17"/>
      <c r="C67" s="17"/>
      <c r="D67" s="60"/>
      <c r="E67" s="23"/>
      <c r="F67" s="144"/>
      <c r="G67" s="17"/>
      <c r="H67" s="144"/>
      <c r="I67" s="23"/>
      <c r="J67" s="92"/>
      <c r="K67" s="42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3.5" customHeight="1">
      <c r="A68" s="146"/>
      <c r="B68" s="147"/>
      <c r="C68" s="147"/>
      <c r="D68" s="148"/>
      <c r="E68" s="149"/>
      <c r="F68" s="150"/>
      <c r="G68" s="151"/>
      <c r="H68" s="150"/>
      <c r="I68" s="149"/>
      <c r="J68" s="152"/>
      <c r="K68" s="154"/>
      <c r="L68" s="151"/>
      <c r="M68" s="151"/>
      <c r="N68" s="151"/>
      <c r="O68" s="151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2.75" customHeight="1">
      <c r="A69" s="23"/>
      <c r="B69" s="17"/>
      <c r="C69" s="17"/>
      <c r="D69" s="60"/>
      <c r="E69" s="23"/>
      <c r="F69" s="144"/>
      <c r="G69" s="17"/>
      <c r="H69" s="144"/>
      <c r="I69" s="23"/>
      <c r="J69" s="92"/>
      <c r="K69" s="42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2.75" customHeight="1">
      <c r="A70" s="23"/>
      <c r="B70" s="17"/>
      <c r="C70" s="17"/>
      <c r="D70" s="60"/>
      <c r="E70" s="23"/>
      <c r="F70" s="144"/>
      <c r="G70" s="17"/>
      <c r="H70" s="144"/>
      <c r="I70" s="23"/>
      <c r="J70" s="92"/>
      <c r="K70" s="42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2.75" customHeight="1">
      <c r="A71" s="23"/>
      <c r="B71" s="17"/>
      <c r="C71" s="17"/>
      <c r="D71" s="60"/>
      <c r="E71" s="23"/>
      <c r="F71" s="144"/>
      <c r="G71" s="17"/>
      <c r="H71" s="144"/>
      <c r="I71" s="23"/>
      <c r="J71" s="92"/>
      <c r="K71" s="42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2.75" customHeight="1">
      <c r="A72" s="23"/>
      <c r="B72" s="17"/>
      <c r="C72" s="17"/>
      <c r="D72" s="60"/>
      <c r="E72" s="23"/>
      <c r="F72" s="144"/>
      <c r="G72" s="17"/>
      <c r="H72" s="144"/>
      <c r="I72" s="23"/>
      <c r="J72" s="92"/>
      <c r="K72" s="42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2.75" customHeight="1">
      <c r="A73" s="23"/>
      <c r="B73" s="17"/>
      <c r="C73" s="17"/>
      <c r="D73" s="60"/>
      <c r="E73" s="23"/>
      <c r="F73" s="144"/>
      <c r="G73" s="17"/>
      <c r="H73" s="144"/>
      <c r="I73" s="23"/>
      <c r="J73" s="92"/>
      <c r="K73" s="42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2.75" customHeight="1">
      <c r="A74" s="23"/>
      <c r="B74" s="17"/>
      <c r="C74" s="17"/>
      <c r="D74" s="60"/>
      <c r="E74" s="23"/>
      <c r="F74" s="144"/>
      <c r="G74" s="17"/>
      <c r="H74" s="144"/>
      <c r="I74" s="23"/>
      <c r="J74" s="92"/>
      <c r="K74" s="42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2.75" customHeight="1">
      <c r="A75" s="23"/>
      <c r="B75" s="17"/>
      <c r="C75" s="17"/>
      <c r="D75" s="60"/>
      <c r="E75" s="23"/>
      <c r="F75" s="144"/>
      <c r="G75" s="17"/>
      <c r="H75" s="144"/>
      <c r="I75" s="23"/>
      <c r="J75" s="92"/>
      <c r="K75" s="42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2.75" customHeight="1">
      <c r="A76" s="23"/>
      <c r="B76" s="17"/>
      <c r="C76" s="17"/>
      <c r="D76" s="60"/>
      <c r="E76" s="23"/>
      <c r="F76" s="144"/>
      <c r="G76" s="17"/>
      <c r="H76" s="144"/>
      <c r="I76" s="23"/>
      <c r="J76" s="92"/>
      <c r="K76" s="42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2.75" customHeight="1">
      <c r="A77" s="23"/>
      <c r="B77" s="17"/>
      <c r="C77" s="17"/>
      <c r="D77" s="60"/>
      <c r="E77" s="23"/>
      <c r="F77" s="144"/>
      <c r="G77" s="17"/>
      <c r="H77" s="144"/>
      <c r="I77" s="23"/>
      <c r="J77" s="92"/>
      <c r="K77" s="42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2.75" customHeight="1">
      <c r="A78" s="17"/>
      <c r="B78" s="17"/>
      <c r="C78" s="17"/>
      <c r="D78" s="17"/>
      <c r="E78" s="17"/>
      <c r="F78" s="17"/>
      <c r="G78" s="17"/>
      <c r="H78" s="17"/>
      <c r="I78" s="17"/>
      <c r="J78" s="2"/>
      <c r="K78" s="2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2.75" customHeight="1">
      <c r="A79" s="23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2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2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2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2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2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2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2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2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2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2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2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2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2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2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2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2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2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2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2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2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2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2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2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2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2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2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2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2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2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2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2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2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2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2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2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2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2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2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2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2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2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2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2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2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2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2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2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2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2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2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2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2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2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2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2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2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2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2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2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2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2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2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2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2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2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2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2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2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2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2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2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2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2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2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2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2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2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2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2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2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2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2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2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2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2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2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2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2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2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2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2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2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2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2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2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2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2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2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2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2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2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2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2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2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2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2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2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2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2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2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2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2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2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2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2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2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2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2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2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2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2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2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2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:28" ht="12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 ht="12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spans="1:28" ht="12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spans="1:28" ht="12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1:28" ht="12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spans="1:28" ht="12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spans="1:28" ht="12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spans="1:28" ht="12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spans="1:28" ht="12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1:28" ht="12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spans="1:28" ht="12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spans="1:28" ht="12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1:28" ht="12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1:28" ht="12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spans="1:28" ht="12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spans="1:28" ht="12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spans="1:28" ht="12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 spans="1:28" ht="12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spans="1:28" ht="12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 spans="1:28" ht="12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spans="1:28" ht="12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 spans="1:28" ht="12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1:28" ht="12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:28" ht="12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:28" ht="12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:28" ht="12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:28" ht="12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:28" ht="12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:28" ht="12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:28" ht="12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:28" ht="12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:28" ht="12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1:28" ht="12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1:28" ht="12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1:28" ht="12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1:28" ht="12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1:28" ht="12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spans="1:28" ht="12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 spans="1:28" ht="12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</row>
    <row r="285" spans="1:28" ht="12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</row>
    <row r="286" spans="1:28" ht="12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</row>
    <row r="287" spans="1:28" ht="12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</row>
    <row r="288" spans="1:28" ht="12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</row>
    <row r="289" spans="1:28" ht="12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</row>
    <row r="290" spans="1:28" ht="12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</row>
    <row r="291" spans="1:28" ht="12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</row>
    <row r="292" spans="1:28" ht="12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</row>
    <row r="293" spans="1:28" ht="12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</row>
    <row r="294" spans="1:28" ht="12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</row>
    <row r="295" spans="1:28" ht="12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</row>
    <row r="296" spans="1:28" ht="12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</row>
    <row r="297" spans="1:28" ht="12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</row>
    <row r="298" spans="1:28" ht="12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</row>
    <row r="299" spans="1:28" ht="12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</row>
    <row r="300" spans="1:28" ht="12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</row>
    <row r="301" spans="1:28" ht="12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</row>
    <row r="302" spans="1:28" ht="12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</row>
    <row r="303" spans="1:28" ht="12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</row>
    <row r="304" spans="1:28" ht="12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</row>
    <row r="305" spans="1:28" ht="12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</row>
    <row r="306" spans="1:28" ht="12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</row>
    <row r="307" spans="1:28" ht="12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</row>
    <row r="308" spans="1:28" ht="12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</row>
    <row r="309" spans="1:28" ht="12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</row>
    <row r="310" spans="1:28" ht="12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</row>
    <row r="311" spans="1:28" ht="12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</row>
    <row r="312" spans="1:28" ht="12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</row>
    <row r="313" spans="1:28" ht="12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</row>
    <row r="314" spans="1:28" ht="12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</row>
    <row r="315" spans="1:28" ht="12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</row>
    <row r="316" spans="1:28" ht="12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</row>
    <row r="317" spans="1:28" ht="12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</row>
    <row r="318" spans="1:28" ht="12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</row>
    <row r="319" spans="1:28" ht="12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</row>
    <row r="320" spans="1:28" ht="12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</row>
    <row r="321" spans="1:28" ht="12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</row>
    <row r="322" spans="1:28" ht="12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</row>
    <row r="323" spans="1:28" ht="12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</row>
    <row r="324" spans="1:28" ht="12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</row>
    <row r="325" spans="1:28" ht="12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</row>
    <row r="326" spans="1:28" ht="12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</row>
    <row r="327" spans="1:28" ht="12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</row>
    <row r="328" spans="1:28" ht="12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</row>
    <row r="329" spans="1:28" ht="12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</row>
    <row r="330" spans="1:28" ht="12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</row>
    <row r="331" spans="1:28" ht="12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</row>
    <row r="332" spans="1:28" ht="12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</row>
    <row r="333" spans="1:28" ht="12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</row>
    <row r="334" spans="1:28" ht="12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</row>
    <row r="335" spans="1:28" ht="12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</row>
    <row r="336" spans="1:28" ht="12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</row>
    <row r="337" spans="1:28" ht="12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</row>
    <row r="338" spans="1:28" ht="12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</row>
    <row r="339" spans="1:28" ht="12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</row>
    <row r="340" spans="1:28" ht="12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</row>
    <row r="341" spans="1:28" ht="12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</row>
    <row r="342" spans="1:28" ht="12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</row>
    <row r="343" spans="1:28" ht="12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</row>
    <row r="344" spans="1:28" ht="12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</row>
    <row r="345" spans="1:28" ht="12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</row>
    <row r="346" spans="1:28" ht="12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</row>
    <row r="347" spans="1:28" ht="12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</row>
    <row r="348" spans="1:28" ht="12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</row>
    <row r="349" spans="1:28" ht="12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</row>
    <row r="350" spans="1:28" ht="12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</row>
    <row r="351" spans="1:28" ht="12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</row>
    <row r="352" spans="1:28" ht="12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</row>
    <row r="353" spans="1:28" ht="12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</row>
    <row r="354" spans="1:28" ht="12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</row>
    <row r="355" spans="1:28" ht="12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</row>
    <row r="356" spans="1:28" ht="12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</row>
    <row r="357" spans="1:28" ht="12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</row>
    <row r="358" spans="1:28" ht="12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</row>
    <row r="359" spans="1:28" ht="12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</row>
    <row r="360" spans="1:28" ht="12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</row>
    <row r="361" spans="1:28" ht="12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</row>
    <row r="362" spans="1:28" ht="12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</row>
    <row r="363" spans="1:28" ht="12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</row>
    <row r="364" spans="1:28" ht="12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</row>
    <row r="365" spans="1:28" ht="12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</row>
    <row r="366" spans="1:28" ht="12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</row>
    <row r="367" spans="1:28" ht="12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</row>
    <row r="368" spans="1:28" ht="12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</row>
    <row r="369" spans="1:28" ht="12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</row>
    <row r="370" spans="1:28" ht="12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</row>
    <row r="371" spans="1:28" ht="12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</row>
    <row r="372" spans="1:28" ht="12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</row>
    <row r="373" spans="1:28" ht="12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</row>
    <row r="374" spans="1:28" ht="12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</row>
    <row r="375" spans="1:28" ht="12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</row>
    <row r="376" spans="1:28" ht="12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</row>
    <row r="377" spans="1:28" ht="12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</row>
    <row r="378" spans="1:28" ht="12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</row>
    <row r="379" spans="1:28" ht="12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</row>
    <row r="380" spans="1:28" ht="12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</row>
    <row r="381" spans="1:28" ht="12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</row>
    <row r="382" spans="1:28" ht="12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</row>
    <row r="383" spans="1:28" ht="12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</row>
    <row r="384" spans="1:28" ht="12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</row>
    <row r="385" spans="1:28" ht="12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</row>
    <row r="386" spans="1:28" ht="12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</row>
    <row r="387" spans="1:28" ht="12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</row>
    <row r="388" spans="1:28" ht="12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</row>
    <row r="389" spans="1:28" ht="12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</row>
    <row r="390" spans="1:28" ht="12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</row>
    <row r="391" spans="1:28" ht="12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</row>
    <row r="392" spans="1:28" ht="12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</row>
    <row r="393" spans="1:28" ht="12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</row>
    <row r="394" spans="1:28" ht="12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</row>
    <row r="395" spans="1:28" ht="12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</row>
    <row r="396" spans="1:28" ht="12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</row>
    <row r="397" spans="1:28" ht="12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</row>
    <row r="398" spans="1:28" ht="12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</row>
    <row r="399" spans="1:28" ht="12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</row>
    <row r="400" spans="1:28" ht="12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</row>
    <row r="401" spans="1:28" ht="12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</row>
    <row r="402" spans="1:28" ht="12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</row>
    <row r="403" spans="1:28" ht="12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</row>
    <row r="404" spans="1:28" ht="12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 spans="1:28" ht="12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 spans="1:28" ht="12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</row>
    <row r="407" spans="1:28" ht="12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</row>
    <row r="408" spans="1:28" ht="12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</row>
    <row r="409" spans="1:28" ht="12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</row>
    <row r="410" spans="1:28" ht="12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</row>
    <row r="411" spans="1:28" ht="12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</row>
    <row r="412" spans="1:28" ht="12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</row>
    <row r="413" spans="1:28" ht="12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</row>
    <row r="414" spans="1:28" ht="12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</row>
    <row r="415" spans="1:28" ht="12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</row>
    <row r="416" spans="1:28" ht="12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</row>
    <row r="417" spans="1:28" ht="12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</row>
    <row r="418" spans="1:28" ht="12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</row>
    <row r="419" spans="1:28" ht="12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</row>
    <row r="420" spans="1:28" ht="12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</row>
    <row r="421" spans="1:28" ht="12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</row>
    <row r="422" spans="1:28" ht="12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</row>
    <row r="423" spans="1:28" ht="12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</row>
    <row r="424" spans="1:28" ht="12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</row>
    <row r="425" spans="1:28" ht="12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</row>
    <row r="426" spans="1:28" ht="12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</row>
    <row r="427" spans="1:28" ht="12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</row>
    <row r="428" spans="1:28" ht="12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</row>
    <row r="429" spans="1:28" ht="12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</row>
    <row r="430" spans="1:28" ht="12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</row>
    <row r="431" spans="1:28" ht="12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</row>
    <row r="432" spans="1:28" ht="12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</row>
    <row r="433" spans="1:28" ht="12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</row>
    <row r="434" spans="1:28" ht="12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</row>
    <row r="435" spans="1:28" ht="12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</row>
    <row r="436" spans="1:28" ht="12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</row>
    <row r="437" spans="1:28" ht="12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</row>
    <row r="438" spans="1:28" ht="12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</row>
    <row r="439" spans="1:28" ht="12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</row>
    <row r="440" spans="1:28" ht="12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</row>
    <row r="441" spans="1:28" ht="12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</row>
    <row r="442" spans="1:28" ht="12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</row>
    <row r="443" spans="1:28" ht="12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</row>
    <row r="444" spans="1:28" ht="12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</row>
    <row r="445" spans="1:28" ht="12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</row>
    <row r="446" spans="1:28" ht="12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</row>
    <row r="447" spans="1:28" ht="12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</row>
    <row r="448" spans="1:28" ht="12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</row>
    <row r="449" spans="1:28" ht="12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</row>
    <row r="450" spans="1:28" ht="12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</row>
    <row r="451" spans="1:28" ht="12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</row>
    <row r="452" spans="1:28" ht="12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</row>
    <row r="453" spans="1:28" ht="12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</row>
    <row r="454" spans="1:28" ht="12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</row>
    <row r="455" spans="1:28" ht="12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</row>
    <row r="456" spans="1:28" ht="12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</row>
    <row r="457" spans="1:28" ht="12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</row>
    <row r="458" spans="1:28" ht="12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</row>
    <row r="459" spans="1:28" ht="12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</row>
    <row r="460" spans="1:28" ht="12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</row>
    <row r="461" spans="1:28" ht="12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</row>
    <row r="462" spans="1:28" ht="12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</row>
    <row r="463" spans="1:28" ht="12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</row>
    <row r="464" spans="1:28" ht="12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</row>
    <row r="465" spans="1:28" ht="12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</row>
    <row r="466" spans="1:28" ht="12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</row>
    <row r="467" spans="1:28" ht="12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</row>
    <row r="468" spans="1:28" ht="12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</row>
    <row r="469" spans="1:28" ht="12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</row>
    <row r="470" spans="1:28" ht="12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</row>
    <row r="471" spans="1:28" ht="12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</row>
    <row r="472" spans="1:28" ht="12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</row>
    <row r="473" spans="1:28" ht="12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</row>
    <row r="474" spans="1:28" ht="12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</row>
    <row r="475" spans="1:28" ht="12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</row>
    <row r="476" spans="1:28" ht="12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</row>
    <row r="477" spans="1:28" ht="12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</row>
    <row r="478" spans="1:28" ht="12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</row>
    <row r="479" spans="1:28" ht="12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</row>
    <row r="480" spans="1:28" ht="12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</row>
    <row r="481" spans="1:28" ht="12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</row>
    <row r="482" spans="1:28" ht="12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</row>
    <row r="483" spans="1:28" ht="12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</row>
    <row r="484" spans="1:28" ht="12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</row>
    <row r="485" spans="1:28" ht="12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</row>
    <row r="486" spans="1:28" ht="12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</row>
    <row r="487" spans="1:28" ht="12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</row>
    <row r="488" spans="1:28" ht="12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</row>
    <row r="489" spans="1:28" ht="12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</row>
    <row r="490" spans="1:28" ht="12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</row>
    <row r="491" spans="1:28" ht="12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</row>
    <row r="492" spans="1:28" ht="12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</row>
    <row r="493" spans="1:28" ht="12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</row>
    <row r="494" spans="1:28" ht="12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</row>
    <row r="495" spans="1:28" ht="12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</row>
    <row r="496" spans="1:28" ht="12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</row>
    <row r="497" spans="1:28" ht="12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</row>
    <row r="498" spans="1:28" ht="12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</row>
    <row r="499" spans="1:28" ht="12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</row>
    <row r="500" spans="1:28" ht="12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</row>
    <row r="501" spans="1:28" ht="12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</row>
    <row r="502" spans="1:28" ht="12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</row>
    <row r="503" spans="1:28" ht="12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</row>
    <row r="504" spans="1:28" ht="12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</row>
    <row r="505" spans="1:28" ht="12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</row>
    <row r="506" spans="1:28" ht="12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</row>
    <row r="507" spans="1:28" ht="12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</row>
    <row r="508" spans="1:28" ht="12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</row>
    <row r="509" spans="1:28" ht="12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</row>
    <row r="510" spans="1:28" ht="12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</row>
    <row r="511" spans="1:28" ht="12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</row>
    <row r="512" spans="1:28" ht="12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</row>
    <row r="513" spans="1:28" ht="12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</row>
    <row r="514" spans="1:28" ht="12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</row>
    <row r="515" spans="1:28" ht="12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</row>
    <row r="516" spans="1:28" ht="12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</row>
    <row r="517" spans="1:28" ht="12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</row>
    <row r="518" spans="1:28" ht="12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</row>
    <row r="519" spans="1:28" ht="12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</row>
    <row r="520" spans="1:28" ht="12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</row>
    <row r="521" spans="1:28" ht="12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</row>
    <row r="522" spans="1:28" ht="12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</row>
    <row r="523" spans="1:28" ht="12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</row>
    <row r="524" spans="1:28" ht="12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</row>
    <row r="525" spans="1:28" ht="12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</row>
    <row r="526" spans="1:28" ht="12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</row>
    <row r="527" spans="1:28" ht="12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</row>
    <row r="528" spans="1:28" ht="12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</row>
    <row r="529" spans="1:28" ht="12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</row>
    <row r="530" spans="1:28" ht="12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</row>
    <row r="531" spans="1:28" ht="12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</row>
    <row r="532" spans="1:28" ht="12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</row>
    <row r="533" spans="1:28" ht="12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</row>
    <row r="534" spans="1:28" ht="12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</row>
    <row r="535" spans="1:28" ht="12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</row>
    <row r="536" spans="1:28" ht="12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</row>
    <row r="537" spans="1:28" ht="12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</row>
    <row r="538" spans="1:28" ht="12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</row>
    <row r="539" spans="1:28" ht="12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</row>
    <row r="540" spans="1:28" ht="12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</row>
    <row r="541" spans="1:28" ht="12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</row>
    <row r="542" spans="1:28" ht="12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</row>
    <row r="543" spans="1:28" ht="12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</row>
    <row r="544" spans="1:28" ht="12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</row>
    <row r="545" spans="1:28" ht="12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</row>
    <row r="546" spans="1:28" ht="12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</row>
    <row r="547" spans="1:28" ht="12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</row>
    <row r="548" spans="1:28" ht="12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</row>
    <row r="549" spans="1:28" ht="12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</row>
    <row r="550" spans="1:28" ht="12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</row>
    <row r="551" spans="1:28" ht="12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</row>
    <row r="552" spans="1:28" ht="12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</row>
    <row r="553" spans="1:28" ht="12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</row>
    <row r="554" spans="1:28" ht="12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</row>
    <row r="555" spans="1:28" ht="12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</row>
    <row r="556" spans="1:28" ht="12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</row>
    <row r="557" spans="1:28" ht="12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</row>
    <row r="558" spans="1:28" ht="12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</row>
    <row r="559" spans="1:28" ht="12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</row>
    <row r="560" spans="1:28" ht="12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</row>
    <row r="561" spans="1:28" ht="12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</row>
    <row r="562" spans="1:28" ht="12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</row>
    <row r="563" spans="1:28" ht="12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</row>
    <row r="564" spans="1:28" ht="12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</row>
    <row r="565" spans="1:28" ht="12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</row>
    <row r="566" spans="1:28" ht="12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</row>
    <row r="567" spans="1:28" ht="12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</row>
    <row r="568" spans="1:28" ht="12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</row>
    <row r="569" spans="1:28" ht="12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</row>
    <row r="570" spans="1:28" ht="12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</row>
    <row r="571" spans="1:28" ht="12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</row>
    <row r="572" spans="1:28" ht="12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</row>
    <row r="573" spans="1:28" ht="12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</row>
    <row r="574" spans="1:28" ht="12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</row>
    <row r="575" spans="1:28" ht="12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</row>
    <row r="576" spans="1:28" ht="12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</row>
    <row r="577" spans="1:28" ht="12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</row>
    <row r="578" spans="1:28" ht="12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</row>
    <row r="579" spans="1:28" ht="12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</row>
    <row r="580" spans="1:28" ht="12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</row>
    <row r="581" spans="1:28" ht="12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</row>
    <row r="582" spans="1:28" ht="12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</row>
    <row r="583" spans="1:28" ht="12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</row>
    <row r="584" spans="1:28" ht="12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</row>
    <row r="585" spans="1:28" ht="12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</row>
    <row r="586" spans="1:28" ht="12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</row>
    <row r="587" spans="1:28" ht="12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</row>
    <row r="588" spans="1:28" ht="12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</row>
    <row r="589" spans="1:28" ht="12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</row>
    <row r="590" spans="1:28" ht="12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</row>
    <row r="591" spans="1:28" ht="12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</row>
    <row r="592" spans="1:28" ht="12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</row>
    <row r="593" spans="1:28" ht="12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</row>
    <row r="594" spans="1:28" ht="12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</row>
    <row r="595" spans="1:28" ht="12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</row>
    <row r="596" spans="1:28" ht="12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</row>
    <row r="597" spans="1:28" ht="12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</row>
    <row r="598" spans="1:28" ht="12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</row>
    <row r="599" spans="1:28" ht="12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</row>
    <row r="600" spans="1:28" ht="12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</row>
    <row r="601" spans="1:28" ht="12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</row>
    <row r="602" spans="1:28" ht="12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</row>
    <row r="603" spans="1:28" ht="12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</row>
    <row r="604" spans="1:28" ht="12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</row>
    <row r="605" spans="1:28" ht="12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</row>
    <row r="606" spans="1:28" ht="12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</row>
    <row r="607" spans="1:28" ht="12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</row>
    <row r="608" spans="1:28" ht="12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</row>
    <row r="609" spans="1:28" ht="12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</row>
    <row r="610" spans="1:28" ht="12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</row>
    <row r="611" spans="1:28" ht="12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</row>
    <row r="612" spans="1:28" ht="12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</row>
    <row r="613" spans="1:28" ht="12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</row>
    <row r="614" spans="1:28" ht="12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</row>
    <row r="615" spans="1:28" ht="12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</row>
    <row r="616" spans="1:28" ht="12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</row>
    <row r="617" spans="1:28" ht="12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</row>
    <row r="618" spans="1:28" ht="12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</row>
    <row r="619" spans="1:28" ht="12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</row>
    <row r="620" spans="1:28" ht="12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</row>
    <row r="621" spans="1:28" ht="12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</row>
    <row r="622" spans="1:28" ht="12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</row>
    <row r="623" spans="1:28" ht="12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</row>
    <row r="624" spans="1:28" ht="12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</row>
    <row r="625" spans="1:28" ht="12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</row>
    <row r="626" spans="1:28" ht="12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</row>
    <row r="627" spans="1:28" ht="12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</row>
    <row r="628" spans="1:28" ht="12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</row>
    <row r="629" spans="1:28" ht="12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</row>
    <row r="630" spans="1:28" ht="12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</row>
    <row r="631" spans="1:28" ht="12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</row>
    <row r="632" spans="1:28" ht="12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</row>
    <row r="633" spans="1:28" ht="12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</row>
    <row r="634" spans="1:28" ht="12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</row>
    <row r="635" spans="1:28" ht="12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</row>
    <row r="636" spans="1:28" ht="12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</row>
    <row r="637" spans="1:28" ht="12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</row>
    <row r="638" spans="1:28" ht="12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</row>
    <row r="639" spans="1:28" ht="12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</row>
    <row r="640" spans="1:28" ht="12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</row>
    <row r="641" spans="1:28" ht="12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</row>
    <row r="642" spans="1:28" ht="12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</row>
    <row r="643" spans="1:28" ht="12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</row>
    <row r="644" spans="1:28" ht="12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</row>
    <row r="645" spans="1:28" ht="12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</row>
    <row r="646" spans="1:28" ht="12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</row>
    <row r="647" spans="1:28" ht="12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</row>
    <row r="648" spans="1:28" ht="12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</row>
    <row r="649" spans="1:28" ht="12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</row>
    <row r="650" spans="1:28" ht="12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</row>
    <row r="651" spans="1:28" ht="12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</row>
    <row r="652" spans="1:28" ht="12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</row>
    <row r="653" spans="1:28" ht="12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</row>
    <row r="654" spans="1:28" ht="12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</row>
    <row r="655" spans="1:28" ht="12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</row>
    <row r="656" spans="1:28" ht="12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</row>
    <row r="657" spans="1:28" ht="12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</row>
    <row r="658" spans="1:28" ht="12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</row>
    <row r="659" spans="1:28" ht="12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</row>
    <row r="660" spans="1:28" ht="12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</row>
    <row r="661" spans="1:28" ht="12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</row>
    <row r="662" spans="1:28" ht="12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</row>
    <row r="663" spans="1:28" ht="12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</row>
    <row r="664" spans="1:28" ht="12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</row>
    <row r="665" spans="1:28" ht="12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</row>
    <row r="666" spans="1:28" ht="12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</row>
    <row r="667" spans="1:28" ht="12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</row>
    <row r="668" spans="1:28" ht="12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</row>
    <row r="669" spans="1:28" ht="12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</row>
    <row r="670" spans="1:28" ht="12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</row>
    <row r="671" spans="1:28" ht="12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</row>
    <row r="672" spans="1:28" ht="12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</row>
    <row r="673" spans="1:28" ht="12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</row>
    <row r="674" spans="1:28" ht="12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</row>
    <row r="675" spans="1:28" ht="12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</row>
    <row r="676" spans="1:28" ht="12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</row>
    <row r="677" spans="1:28" ht="12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</row>
    <row r="678" spans="1:28" ht="12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</row>
    <row r="679" spans="1:28" ht="12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</row>
    <row r="680" spans="1:28" ht="12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</row>
    <row r="681" spans="1:28" ht="12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</row>
    <row r="682" spans="1:28" ht="12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</row>
    <row r="683" spans="1:28" ht="12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</row>
    <row r="684" spans="1:28" ht="12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</row>
    <row r="685" spans="1:28" ht="12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</row>
    <row r="686" spans="1:28" ht="12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</row>
    <row r="687" spans="1:28" ht="12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</row>
    <row r="688" spans="1:28" ht="12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</row>
    <row r="689" spans="1:28" ht="12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</row>
    <row r="690" spans="1:28" ht="12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</row>
    <row r="691" spans="1:28" ht="12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</row>
    <row r="692" spans="1:28" ht="12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</row>
    <row r="693" spans="1:28" ht="12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</row>
    <row r="694" spans="1:28" ht="12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</row>
    <row r="695" spans="1:28" ht="12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</row>
    <row r="696" spans="1:28" ht="12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</row>
    <row r="697" spans="1:28" ht="12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</row>
    <row r="698" spans="1:28" ht="12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</row>
    <row r="699" spans="1:28" ht="12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</row>
    <row r="700" spans="1:28" ht="12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</row>
    <row r="701" spans="1:28" ht="12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</row>
    <row r="702" spans="1:28" ht="12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</row>
    <row r="703" spans="1:28" ht="12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</row>
    <row r="704" spans="1:28" ht="12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</row>
    <row r="705" spans="1:28" ht="12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</row>
    <row r="706" spans="1:28" ht="12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</row>
    <row r="707" spans="1:28" ht="12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</row>
    <row r="708" spans="1:28" ht="12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</row>
    <row r="709" spans="1:28" ht="12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</row>
    <row r="710" spans="1:28" ht="12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</row>
    <row r="711" spans="1:28" ht="12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</row>
    <row r="712" spans="1:28" ht="12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</row>
    <row r="713" spans="1:28" ht="12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</row>
    <row r="714" spans="1:28" ht="12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</row>
    <row r="715" spans="1:28" ht="12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</row>
    <row r="716" spans="1:28" ht="12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</row>
    <row r="717" spans="1:28" ht="12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</row>
    <row r="718" spans="1:28" ht="12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</row>
    <row r="719" spans="1:28" ht="12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</row>
    <row r="720" spans="1:28" ht="12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</row>
    <row r="721" spans="1:28" ht="12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</row>
    <row r="722" spans="1:28" ht="12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</row>
    <row r="723" spans="1:28" ht="12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</row>
    <row r="724" spans="1:28" ht="12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</row>
    <row r="725" spans="1:28" ht="12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</row>
    <row r="726" spans="1:28" ht="12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</row>
    <row r="727" spans="1:28" ht="12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</row>
    <row r="728" spans="1:28" ht="12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</row>
    <row r="729" spans="1:28" ht="12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</row>
    <row r="730" spans="1:28" ht="12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</row>
    <row r="731" spans="1:28" ht="12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</row>
    <row r="732" spans="1:28" ht="12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</row>
    <row r="733" spans="1:28" ht="12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</row>
    <row r="734" spans="1:28" ht="12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</row>
    <row r="735" spans="1:28" ht="12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</row>
    <row r="736" spans="1:28" ht="12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</row>
    <row r="737" spans="1:28" ht="12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</row>
    <row r="738" spans="1:28" ht="12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</row>
    <row r="739" spans="1:28" ht="12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</row>
    <row r="740" spans="1:28" ht="12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</row>
    <row r="741" spans="1:28" ht="12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</row>
    <row r="742" spans="1:28" ht="12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</row>
    <row r="743" spans="1:28" ht="12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</row>
    <row r="744" spans="1:28" ht="12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</row>
    <row r="745" spans="1:28" ht="12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</row>
    <row r="746" spans="1:28" ht="12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</row>
    <row r="747" spans="1:28" ht="12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</row>
    <row r="748" spans="1:28" ht="12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</row>
    <row r="749" spans="1:28" ht="12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</row>
    <row r="750" spans="1:28" ht="12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</row>
    <row r="751" spans="1:28" ht="12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</row>
    <row r="752" spans="1:28" ht="12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</row>
    <row r="753" spans="1:28" ht="12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</row>
    <row r="754" spans="1:28" ht="12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</row>
    <row r="755" spans="1:28" ht="12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</row>
    <row r="756" spans="1:28" ht="12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</row>
    <row r="757" spans="1:28" ht="12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</row>
    <row r="758" spans="1:28" ht="12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</row>
    <row r="759" spans="1:28" ht="12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</row>
    <row r="760" spans="1:28" ht="12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</row>
    <row r="761" spans="1:28" ht="12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</row>
    <row r="762" spans="1:28" ht="12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</row>
    <row r="763" spans="1:28" ht="12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</row>
    <row r="764" spans="1:28" ht="12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</row>
    <row r="765" spans="1:28" ht="12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</row>
    <row r="766" spans="1:28" ht="12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</row>
    <row r="767" spans="1:28" ht="12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</row>
    <row r="768" spans="1:28" ht="12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</row>
    <row r="769" spans="1:28" ht="12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</row>
    <row r="770" spans="1:28" ht="12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</row>
    <row r="771" spans="1:28" ht="12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</row>
    <row r="772" spans="1:28" ht="12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</row>
    <row r="773" spans="1:28" ht="12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</row>
    <row r="774" spans="1:28" ht="12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</row>
    <row r="775" spans="1:28" ht="12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</row>
    <row r="776" spans="1:28" ht="12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</row>
    <row r="777" spans="1:28" ht="12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</row>
    <row r="778" spans="1:28" ht="12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</row>
    <row r="779" spans="1:28" ht="12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</row>
    <row r="780" spans="1:28" ht="12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</row>
    <row r="781" spans="1:28" ht="12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</row>
    <row r="782" spans="1:28" ht="12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</row>
    <row r="783" spans="1:28" ht="12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</row>
    <row r="784" spans="1:28" ht="12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</row>
    <row r="785" spans="1:28" ht="12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</row>
    <row r="786" spans="1:28" ht="12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</row>
    <row r="787" spans="1:28" ht="12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</row>
    <row r="788" spans="1:28" ht="12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</row>
    <row r="789" spans="1:28" ht="12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</row>
    <row r="790" spans="1:28" ht="12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</row>
    <row r="791" spans="1:28" ht="12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</row>
    <row r="792" spans="1:28" ht="12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</row>
    <row r="793" spans="1:28" ht="12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</row>
    <row r="794" spans="1:28" ht="12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</row>
    <row r="795" spans="1:28" ht="12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</row>
    <row r="796" spans="1:28" ht="12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</row>
    <row r="797" spans="1:28" ht="12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</row>
    <row r="798" spans="1:28" ht="12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</row>
    <row r="799" spans="1:28" ht="12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</row>
    <row r="800" spans="1:28" ht="12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</row>
    <row r="801" spans="1:28" ht="12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</row>
    <row r="802" spans="1:28" ht="12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</row>
    <row r="803" spans="1:28" ht="12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</row>
    <row r="804" spans="1:28" ht="12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</row>
    <row r="805" spans="1:28" ht="12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</row>
    <row r="806" spans="1:28" ht="12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</row>
    <row r="807" spans="1:28" ht="12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</row>
    <row r="808" spans="1:28" ht="12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</row>
    <row r="809" spans="1:28" ht="12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</row>
    <row r="810" spans="1:28" ht="12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</row>
    <row r="811" spans="1:28" ht="12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</row>
    <row r="812" spans="1:28" ht="12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</row>
    <row r="813" spans="1:28" ht="12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</row>
    <row r="814" spans="1:28" ht="12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</row>
    <row r="815" spans="1:28" ht="12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</row>
    <row r="816" spans="1:28" ht="12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</row>
    <row r="817" spans="1:28" ht="12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</row>
    <row r="818" spans="1:28" ht="12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</row>
    <row r="819" spans="1:28" ht="12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</row>
    <row r="820" spans="1:28" ht="12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</row>
    <row r="821" spans="1:28" ht="12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</row>
    <row r="822" spans="1:28" ht="12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</row>
    <row r="823" spans="1:28" ht="12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</row>
    <row r="824" spans="1:28" ht="12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</row>
    <row r="825" spans="1:28" ht="12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</row>
    <row r="826" spans="1:28" ht="12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</row>
    <row r="827" spans="1:28" ht="12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</row>
    <row r="828" spans="1:28" ht="12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</row>
    <row r="829" spans="1:28" ht="12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</row>
    <row r="830" spans="1:28" ht="12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</row>
    <row r="831" spans="1:28" ht="12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</row>
    <row r="832" spans="1:28" ht="12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</row>
    <row r="833" spans="1:28" ht="12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</row>
    <row r="834" spans="1:28" ht="12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</row>
    <row r="835" spans="1:28" ht="12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</row>
    <row r="836" spans="1:28" ht="12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</row>
    <row r="837" spans="1:28" ht="12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</row>
    <row r="838" spans="1:28" ht="12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</row>
    <row r="839" spans="1:28" ht="12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</row>
    <row r="840" spans="1:28" ht="12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</row>
    <row r="841" spans="1:28" ht="12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</row>
    <row r="842" spans="1:28" ht="12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</row>
    <row r="843" spans="1:28" ht="12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</row>
    <row r="844" spans="1:28" ht="12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</row>
    <row r="845" spans="1:28" ht="12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</row>
    <row r="846" spans="1:28" ht="12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</row>
    <row r="847" spans="1:28" ht="12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</row>
    <row r="848" spans="1:28" ht="12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</row>
    <row r="849" spans="1:28" ht="12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</row>
    <row r="850" spans="1:28" ht="12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</row>
    <row r="851" spans="1:28" ht="12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</row>
    <row r="852" spans="1:28" ht="12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</row>
    <row r="853" spans="1:28" ht="12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</row>
    <row r="854" spans="1:28" ht="12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</row>
    <row r="855" spans="1:28" ht="12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</row>
    <row r="856" spans="1:28" ht="12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</row>
    <row r="857" spans="1:28" ht="12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</row>
    <row r="858" spans="1:28" ht="12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</row>
    <row r="859" spans="1:28" ht="12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</row>
    <row r="860" spans="1:28" ht="12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</row>
    <row r="861" spans="1:28" ht="12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</row>
    <row r="862" spans="1:28" ht="12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</row>
    <row r="863" spans="1:28" ht="12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</row>
    <row r="864" spans="1:28" ht="12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</row>
    <row r="865" spans="1:28" ht="12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</row>
    <row r="866" spans="1:28" ht="12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</row>
    <row r="867" spans="1:28" ht="12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</row>
    <row r="868" spans="1:28" ht="12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</row>
    <row r="869" spans="1:28" ht="12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</row>
    <row r="870" spans="1:28" ht="12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</row>
    <row r="871" spans="1:28" ht="12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</row>
    <row r="872" spans="1:28" ht="12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</row>
    <row r="873" spans="1:28" ht="12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</row>
    <row r="874" spans="1:28" ht="12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</row>
    <row r="875" spans="1:28" ht="12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</row>
    <row r="876" spans="1:28" ht="12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</row>
    <row r="877" spans="1:28" ht="12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</row>
    <row r="878" spans="1:28" ht="12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</row>
    <row r="879" spans="1:28" ht="12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</row>
    <row r="880" spans="1:28" ht="12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</row>
    <row r="881" spans="1:28" ht="12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</row>
    <row r="882" spans="1:28" ht="12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</row>
    <row r="883" spans="1:28" ht="12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</row>
    <row r="884" spans="1:28" ht="12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</row>
    <row r="885" spans="1:28" ht="12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</row>
    <row r="886" spans="1:28" ht="12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</row>
    <row r="887" spans="1:28" ht="12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</row>
    <row r="888" spans="1:28" ht="12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</row>
    <row r="889" spans="1:28" ht="12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</row>
    <row r="890" spans="1:28" ht="12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</row>
    <row r="891" spans="1:28" ht="12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</row>
    <row r="892" spans="1:28" ht="12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</row>
    <row r="893" spans="1:28" ht="12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</row>
    <row r="894" spans="1:28" ht="12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</row>
    <row r="895" spans="1:28" ht="12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</row>
    <row r="896" spans="1:28" ht="12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</row>
    <row r="897" spans="1:28" ht="12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</row>
    <row r="898" spans="1:28" ht="12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</row>
    <row r="899" spans="1:28" ht="12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</row>
    <row r="900" spans="1:28" ht="12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</row>
    <row r="901" spans="1:28" ht="12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</row>
    <row r="902" spans="1:28" ht="12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</row>
    <row r="903" spans="1:28" ht="12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</row>
    <row r="904" spans="1:28" ht="12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</row>
    <row r="905" spans="1:28" ht="12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</row>
    <row r="906" spans="1:28" ht="12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</row>
    <row r="907" spans="1:28" ht="12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</row>
    <row r="908" spans="1:28" ht="12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</row>
    <row r="909" spans="1:28" ht="12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</row>
    <row r="910" spans="1:28" ht="12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</row>
    <row r="911" spans="1:28" ht="12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</row>
    <row r="912" spans="1:28" ht="12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</row>
    <row r="913" spans="1:28" ht="12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</row>
    <row r="914" spans="1:28" ht="12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</row>
    <row r="915" spans="1:28" ht="12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</row>
    <row r="916" spans="1:28" ht="12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</row>
    <row r="917" spans="1:28" ht="12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</row>
    <row r="918" spans="1:28" ht="12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</row>
    <row r="919" spans="1:28" ht="12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</row>
    <row r="920" spans="1:28" ht="12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</row>
    <row r="921" spans="1:28" ht="12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</row>
    <row r="922" spans="1:28" ht="12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</row>
    <row r="923" spans="1:28" ht="12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</row>
    <row r="924" spans="1:28" ht="12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</row>
    <row r="925" spans="1:28" ht="12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</row>
    <row r="926" spans="1:28" ht="12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</row>
    <row r="927" spans="1:28" ht="12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</row>
    <row r="928" spans="1:28" ht="12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</row>
    <row r="929" spans="1:28" ht="12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</row>
    <row r="930" spans="1:28" ht="12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</row>
    <row r="931" spans="1:28" ht="12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</row>
    <row r="932" spans="1:28" ht="12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</row>
    <row r="933" spans="1:28" ht="12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</row>
    <row r="934" spans="1:28" ht="12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</row>
    <row r="935" spans="1:28" ht="12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</row>
    <row r="936" spans="1:28" ht="12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</row>
    <row r="937" spans="1:28" ht="12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</row>
    <row r="938" spans="1:28" ht="12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</row>
    <row r="939" spans="1:28" ht="12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</row>
    <row r="940" spans="1:28" ht="12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</row>
    <row r="941" spans="1:28" ht="12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</row>
    <row r="942" spans="1:28" ht="12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</row>
    <row r="943" spans="1:28" ht="12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</row>
    <row r="944" spans="1:28" ht="12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</row>
    <row r="945" spans="1:28" ht="12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</row>
    <row r="946" spans="1:28" ht="12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</row>
    <row r="947" spans="1:28" ht="12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</row>
    <row r="948" spans="1:28" ht="12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</row>
    <row r="949" spans="1:28" ht="12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</row>
    <row r="950" spans="1:28" ht="12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</row>
    <row r="951" spans="1:28" ht="12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</row>
    <row r="952" spans="1:28" ht="12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</row>
    <row r="953" spans="1:28" ht="12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</row>
    <row r="954" spans="1:28" ht="12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</row>
    <row r="955" spans="1:28" ht="12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</row>
    <row r="956" spans="1:28" ht="12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</row>
    <row r="957" spans="1:28" ht="12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</row>
    <row r="958" spans="1:28" ht="12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</row>
    <row r="959" spans="1:28" ht="12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</row>
    <row r="960" spans="1:28" ht="12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</row>
    <row r="961" spans="1:28" ht="12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</row>
    <row r="962" spans="1:28" ht="12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</row>
    <row r="963" spans="1:28" ht="12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</row>
    <row r="964" spans="1:28" ht="12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</row>
    <row r="965" spans="1:28" ht="12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</row>
    <row r="966" spans="1:28" ht="12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</row>
    <row r="967" spans="1:28" ht="12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</row>
    <row r="968" spans="1:28" ht="12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</row>
    <row r="969" spans="1:28" ht="12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</row>
    <row r="970" spans="1:28" ht="12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</row>
    <row r="971" spans="1:28" ht="12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</row>
    <row r="972" spans="1:28" ht="12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</row>
    <row r="973" spans="1:28" ht="12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</row>
    <row r="974" spans="1:28" ht="12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</row>
    <row r="975" spans="1:28" ht="12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</row>
    <row r="976" spans="1:28" ht="12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</row>
    <row r="977" spans="1:28" ht="12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</row>
    <row r="978" spans="1:28" ht="12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</row>
    <row r="979" spans="1:28" ht="12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</row>
    <row r="980" spans="1:28" ht="12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</row>
    <row r="981" spans="1:28" ht="12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</row>
    <row r="982" spans="1:28" ht="12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</row>
    <row r="983" spans="1:28" ht="12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</row>
    <row r="984" spans="1:28" ht="12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</row>
    <row r="985" spans="1:28" ht="12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</row>
    <row r="986" spans="1:28" ht="12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</row>
    <row r="987" spans="1:28" ht="12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</row>
    <row r="988" spans="1:28" ht="12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</row>
    <row r="989" spans="1:28" ht="12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</row>
    <row r="990" spans="1:28" ht="12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</row>
    <row r="991" spans="1:28" ht="12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</row>
    <row r="992" spans="1:28" ht="12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</row>
    <row r="993" spans="1:28" ht="12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</row>
    <row r="994" spans="1:28" ht="12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</row>
    <row r="995" spans="1:28" ht="12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</row>
    <row r="996" spans="1:28" ht="12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</row>
    <row r="997" spans="1:28" ht="12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</row>
    <row r="998" spans="1:28" ht="12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</row>
    <row r="999" spans="1:28" ht="12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</row>
    <row r="1000" spans="1:28" ht="12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</row>
  </sheetData>
  <mergeCells count="3">
    <mergeCell ref="A1:K1"/>
    <mergeCell ref="A2:K2"/>
    <mergeCell ref="A3:K3"/>
  </mergeCells>
  <pageMargins left="0.7" right="0.7" top="0.75" bottom="0.75" header="0" footer="0"/>
  <pageSetup orientation="landscape"/>
  <headerFooter>
    <oddFooter>&amp;LASUCLA Student Support Services&amp;RPrinted on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I8" sqref="I8"/>
    </sheetView>
  </sheetViews>
  <sheetFormatPr defaultColWidth="14.42578125" defaultRowHeight="15" customHeight="1"/>
  <cols>
    <col min="1" max="1" width="54.28515625" customWidth="1"/>
    <col min="2" max="2" width="5.7109375" customWidth="1"/>
    <col min="3" max="3" width="10.42578125" customWidth="1"/>
    <col min="4" max="4" width="8.85546875" customWidth="1"/>
    <col min="5" max="7" width="10.7109375" customWidth="1"/>
    <col min="8" max="8" width="3.7109375" customWidth="1"/>
    <col min="9" max="9" width="10.7109375" customWidth="1"/>
    <col min="10" max="10" width="2.5703125" customWidth="1"/>
    <col min="11" max="11" width="12.42578125" customWidth="1"/>
    <col min="12" max="12" width="20.7109375" customWidth="1"/>
    <col min="13" max="13" width="7.85546875" customWidth="1"/>
    <col min="14" max="26" width="8" customWidth="1"/>
  </cols>
  <sheetData>
    <row r="1" spans="1:26" ht="12.75" customHeight="1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20" t="s">
        <v>1</v>
      </c>
      <c r="B2" s="221"/>
      <c r="C2" s="221"/>
      <c r="D2" s="221"/>
      <c r="E2" s="221"/>
      <c r="F2" s="221"/>
      <c r="G2" s="221"/>
      <c r="H2" s="221"/>
      <c r="I2" s="221"/>
      <c r="J2" s="1"/>
      <c r="K2" s="1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25" t="s">
        <v>2</v>
      </c>
      <c r="B3" s="221"/>
      <c r="C3" s="221"/>
      <c r="D3" s="221"/>
      <c r="E3" s="221"/>
      <c r="F3" s="221"/>
      <c r="G3" s="221"/>
      <c r="H3" s="221"/>
      <c r="I3" s="221"/>
      <c r="J3" s="1"/>
      <c r="K3" s="1"/>
      <c r="L3" s="1"/>
      <c r="M3" s="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3"/>
      <c r="B5" s="3"/>
      <c r="C5" s="3"/>
      <c r="D5" s="3"/>
      <c r="E5" s="6"/>
      <c r="F5" s="3"/>
      <c r="G5" s="3"/>
      <c r="I5" s="7"/>
      <c r="J5" s="1"/>
      <c r="K5" s="7"/>
      <c r="L5" s="1"/>
      <c r="M5" s="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9"/>
      <c r="B6" s="9"/>
      <c r="C6" s="11"/>
      <c r="D6" s="13" t="s">
        <v>4</v>
      </c>
      <c r="E6" s="14"/>
      <c r="F6" s="15" t="s">
        <v>5</v>
      </c>
      <c r="G6" s="16" t="s">
        <v>8</v>
      </c>
      <c r="I6" s="14" t="s">
        <v>5</v>
      </c>
      <c r="J6" s="1"/>
      <c r="K6" s="14" t="s">
        <v>8</v>
      </c>
      <c r="L6" s="1"/>
      <c r="M6" s="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8"/>
      <c r="B7" s="20" t="s">
        <v>12</v>
      </c>
      <c r="C7" s="22"/>
      <c r="D7" s="20" t="s">
        <v>14</v>
      </c>
      <c r="E7" s="19"/>
      <c r="F7" s="19" t="s">
        <v>11</v>
      </c>
      <c r="G7" s="19" t="s">
        <v>11</v>
      </c>
      <c r="I7" s="19" t="s">
        <v>13</v>
      </c>
      <c r="J7" s="1"/>
      <c r="K7" s="19"/>
      <c r="L7" s="1"/>
      <c r="M7" s="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24" t="s">
        <v>20</v>
      </c>
      <c r="B8" s="25"/>
      <c r="C8" s="27"/>
      <c r="D8" s="25" t="s">
        <v>23</v>
      </c>
      <c r="E8" s="28"/>
      <c r="F8" s="31" t="s">
        <v>24</v>
      </c>
      <c r="G8" s="32" t="s">
        <v>25</v>
      </c>
      <c r="I8" s="28" t="s">
        <v>24</v>
      </c>
      <c r="J8" s="1"/>
      <c r="K8" s="28" t="s">
        <v>25</v>
      </c>
      <c r="L8" s="1"/>
      <c r="M8" s="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18" t="s">
        <v>29</v>
      </c>
      <c r="B9" s="20" t="s">
        <v>30</v>
      </c>
      <c r="C9" s="22"/>
      <c r="D9" s="20"/>
      <c r="E9" s="19"/>
      <c r="F9" s="19"/>
      <c r="G9" s="19"/>
      <c r="I9" s="19"/>
      <c r="J9" s="1"/>
      <c r="K9" s="19"/>
      <c r="L9" s="1"/>
      <c r="M9" s="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6" t="s">
        <v>32</v>
      </c>
      <c r="B10" s="20">
        <v>12</v>
      </c>
      <c r="C10" s="22"/>
      <c r="D10" s="38">
        <v>1216</v>
      </c>
      <c r="E10" s="39"/>
      <c r="F10" s="41">
        <v>10968</v>
      </c>
      <c r="G10" s="41">
        <v>0</v>
      </c>
      <c r="I10" s="41">
        <f t="shared" ref="I10:I13" si="0">B10*D10</f>
        <v>14592</v>
      </c>
      <c r="J10" s="42"/>
      <c r="K10" s="41"/>
      <c r="L10" s="42" t="b">
        <f>I10=1040</f>
        <v>0</v>
      </c>
      <c r="M10" s="4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6" t="s">
        <v>33</v>
      </c>
      <c r="B11" s="20">
        <v>12</v>
      </c>
      <c r="C11" s="22"/>
      <c r="D11" s="38">
        <v>1012</v>
      </c>
      <c r="E11" s="39"/>
      <c r="F11" s="41">
        <v>9132</v>
      </c>
      <c r="G11" s="41">
        <v>0</v>
      </c>
      <c r="I11" s="41">
        <f t="shared" si="0"/>
        <v>12144</v>
      </c>
      <c r="J11" s="42"/>
      <c r="K11" s="41">
        <v>11</v>
      </c>
      <c r="L11" s="3"/>
      <c r="M11" s="4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6" t="s">
        <v>35</v>
      </c>
      <c r="B12" s="20">
        <v>12</v>
      </c>
      <c r="C12" s="22"/>
      <c r="D12" s="38">
        <v>1012</v>
      </c>
      <c r="E12" s="39"/>
      <c r="F12" s="41">
        <v>8700</v>
      </c>
      <c r="G12" s="41">
        <v>0</v>
      </c>
      <c r="I12" s="41">
        <f t="shared" si="0"/>
        <v>12144</v>
      </c>
      <c r="J12" s="42"/>
      <c r="K12" s="41"/>
      <c r="L12" s="42"/>
      <c r="M12" s="4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36" t="s">
        <v>37</v>
      </c>
      <c r="B13" s="20">
        <v>12</v>
      </c>
      <c r="C13" s="22"/>
      <c r="D13" s="38">
        <v>1012</v>
      </c>
      <c r="E13" s="39"/>
      <c r="F13" s="41">
        <v>8700</v>
      </c>
      <c r="G13" s="41">
        <v>0</v>
      </c>
      <c r="I13" s="47">
        <f t="shared" si="0"/>
        <v>12144</v>
      </c>
      <c r="J13" s="42"/>
      <c r="K13" s="47"/>
      <c r="L13" s="42"/>
      <c r="M13" s="4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50" t="s">
        <v>39</v>
      </c>
      <c r="B14" s="50"/>
      <c r="C14" s="52"/>
      <c r="D14" s="50"/>
      <c r="E14" s="53"/>
      <c r="F14" s="53">
        <f t="shared" ref="F14:G14" si="1">SUM(F10:F13)</f>
        <v>37500</v>
      </c>
      <c r="G14" s="53">
        <f t="shared" si="1"/>
        <v>0</v>
      </c>
      <c r="I14" s="54">
        <f>SUM(I10:I13)</f>
        <v>51024</v>
      </c>
      <c r="J14" s="6"/>
      <c r="K14" s="53">
        <f>SUM(K10:K13)</f>
        <v>11</v>
      </c>
      <c r="L14" s="6"/>
      <c r="M14" s="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>
      <c r="A15" s="36" t="s">
        <v>46</v>
      </c>
      <c r="B15" s="20" t="s">
        <v>47</v>
      </c>
      <c r="C15" s="22"/>
      <c r="D15" s="20"/>
      <c r="E15" s="41"/>
      <c r="F15" s="41"/>
      <c r="G15" s="41"/>
      <c r="I15" s="41"/>
      <c r="J15" s="42"/>
      <c r="K15" s="57"/>
      <c r="L15" s="42"/>
      <c r="M15" s="4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59" t="s">
        <v>49</v>
      </c>
      <c r="B16" s="20">
        <v>4</v>
      </c>
      <c r="C16" s="22"/>
      <c r="D16" s="38">
        <v>2112</v>
      </c>
      <c r="E16" s="61"/>
      <c r="F16" s="41">
        <v>4800</v>
      </c>
      <c r="G16" s="41">
        <v>0</v>
      </c>
      <c r="I16" s="41">
        <f t="shared" ref="I16:I21" si="2">B16*D16</f>
        <v>8448</v>
      </c>
      <c r="J16" s="42" t="s">
        <v>52</v>
      </c>
      <c r="K16" s="41"/>
      <c r="L16" s="42"/>
      <c r="M16" s="4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59" t="s">
        <v>54</v>
      </c>
      <c r="B17" s="20">
        <v>3</v>
      </c>
      <c r="C17" s="22"/>
      <c r="D17" s="38">
        <v>2112</v>
      </c>
      <c r="E17" s="61"/>
      <c r="F17" s="41">
        <v>4500</v>
      </c>
      <c r="G17" s="41">
        <v>0</v>
      </c>
      <c r="I17" s="41">
        <f t="shared" si="2"/>
        <v>6336</v>
      </c>
      <c r="J17" s="42" t="s">
        <v>56</v>
      </c>
      <c r="K17" s="41"/>
      <c r="L17" s="42" t="s">
        <v>52</v>
      </c>
      <c r="M17" s="4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59" t="s">
        <v>57</v>
      </c>
      <c r="B18" s="20">
        <v>3</v>
      </c>
      <c r="C18" s="22"/>
      <c r="D18" s="38">
        <v>2112</v>
      </c>
      <c r="E18" s="61"/>
      <c r="F18" s="41">
        <v>4800</v>
      </c>
      <c r="G18" s="41">
        <v>0</v>
      </c>
      <c r="I18" s="41">
        <f t="shared" si="2"/>
        <v>6336</v>
      </c>
      <c r="J18" s="42" t="s">
        <v>52</v>
      </c>
      <c r="K18" s="41"/>
      <c r="L18" s="42"/>
      <c r="M18" s="4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6" t="s">
        <v>58</v>
      </c>
      <c r="B19" s="20" t="s">
        <v>59</v>
      </c>
      <c r="C19" s="22"/>
      <c r="D19" s="38">
        <v>2112</v>
      </c>
      <c r="E19" s="61"/>
      <c r="F19" s="41">
        <v>4800</v>
      </c>
      <c r="G19" s="41">
        <v>0</v>
      </c>
      <c r="I19" s="41">
        <f t="shared" si="2"/>
        <v>6336</v>
      </c>
      <c r="J19" s="42" t="s">
        <v>61</v>
      </c>
      <c r="K19" s="68"/>
      <c r="L19" s="42" t="s">
        <v>52</v>
      </c>
      <c r="M19" s="4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59" t="s">
        <v>64</v>
      </c>
      <c r="B20" s="20">
        <v>3</v>
      </c>
      <c r="C20" s="22"/>
      <c r="D20" s="38">
        <v>2664</v>
      </c>
      <c r="E20" s="61"/>
      <c r="F20" s="41">
        <v>7200</v>
      </c>
      <c r="G20" s="41">
        <v>0</v>
      </c>
      <c r="I20" s="41">
        <f t="shared" si="2"/>
        <v>7992</v>
      </c>
      <c r="J20" s="42" t="s">
        <v>61</v>
      </c>
      <c r="K20" s="41"/>
      <c r="L20" s="42" t="s">
        <v>52</v>
      </c>
      <c r="M20" s="4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59" t="s">
        <v>66</v>
      </c>
      <c r="B21" s="69">
        <v>3</v>
      </c>
      <c r="C21" s="22"/>
      <c r="D21" s="38">
        <v>2112</v>
      </c>
      <c r="E21" s="61"/>
      <c r="F21" s="39">
        <v>4800</v>
      </c>
      <c r="G21" s="39">
        <v>0</v>
      </c>
      <c r="I21" s="41">
        <f t="shared" si="2"/>
        <v>6336</v>
      </c>
      <c r="J21" s="42" t="s">
        <v>61</v>
      </c>
      <c r="K21" s="41"/>
      <c r="L21" s="42" t="s">
        <v>52</v>
      </c>
      <c r="M21" s="4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70"/>
      <c r="B22" s="20"/>
      <c r="C22" s="22"/>
      <c r="D22" s="71"/>
      <c r="E22" s="61"/>
      <c r="F22" s="41"/>
      <c r="G22" s="41"/>
      <c r="I22" s="41"/>
      <c r="J22" s="42"/>
      <c r="K22" s="41"/>
      <c r="L22" s="42"/>
      <c r="M22" s="4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6" t="s">
        <v>69</v>
      </c>
      <c r="B23" s="20"/>
      <c r="C23" s="22"/>
      <c r="D23" s="71"/>
      <c r="E23" s="41"/>
      <c r="F23" s="41"/>
      <c r="G23" s="41"/>
      <c r="I23" s="41"/>
      <c r="J23" s="42"/>
      <c r="K23" s="41"/>
      <c r="L23" s="42"/>
      <c r="M23" s="4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59" t="s">
        <v>71</v>
      </c>
      <c r="B24" s="69">
        <v>3</v>
      </c>
      <c r="C24" s="22"/>
      <c r="D24" s="38">
        <v>2112</v>
      </c>
      <c r="E24" s="61"/>
      <c r="F24" s="39">
        <v>4800</v>
      </c>
      <c r="G24" s="39">
        <v>0</v>
      </c>
      <c r="I24" s="41">
        <f>B24*D24</f>
        <v>6336</v>
      </c>
      <c r="J24" s="73" t="s">
        <v>52</v>
      </c>
      <c r="K24" s="41"/>
      <c r="L24" s="42"/>
      <c r="M24" s="4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59"/>
      <c r="B25" s="69"/>
      <c r="C25" s="22"/>
      <c r="D25" s="75"/>
      <c r="E25" s="61"/>
      <c r="F25" s="39"/>
      <c r="G25" s="39"/>
      <c r="I25" s="39"/>
      <c r="J25" s="42" t="s">
        <v>52</v>
      </c>
      <c r="K25" s="41"/>
      <c r="L25" s="42"/>
      <c r="M25" s="4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77"/>
      <c r="B26" s="20"/>
      <c r="C26" s="22"/>
      <c r="D26" s="71"/>
      <c r="E26" s="78"/>
      <c r="F26" s="41"/>
      <c r="G26" s="41"/>
      <c r="I26" s="41"/>
      <c r="J26" s="42"/>
      <c r="K26" s="41"/>
      <c r="L26" s="42"/>
      <c r="M26" s="4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79" t="s">
        <v>78</v>
      </c>
      <c r="B27" s="80">
        <f>B21+B20+B19</f>
        <v>9</v>
      </c>
      <c r="C27" s="81"/>
      <c r="D27" s="83">
        <f>D21+D20+D19</f>
        <v>6888</v>
      </c>
      <c r="E27" s="84"/>
      <c r="F27" s="84">
        <f>F21+F20+F19</f>
        <v>16800</v>
      </c>
      <c r="G27" s="84"/>
      <c r="I27" s="87">
        <f>I20+I19</f>
        <v>14328</v>
      </c>
      <c r="J27" s="42" t="s">
        <v>61</v>
      </c>
      <c r="K27" s="84"/>
      <c r="L27" s="42"/>
      <c r="M27" s="4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79" t="s">
        <v>88</v>
      </c>
      <c r="B28" s="80">
        <f>B24+B17</f>
        <v>6</v>
      </c>
      <c r="C28" s="81"/>
      <c r="D28" s="83">
        <f>D17+D24</f>
        <v>4224</v>
      </c>
      <c r="E28" s="84"/>
      <c r="F28" s="84">
        <f>F24+F17</f>
        <v>9300</v>
      </c>
      <c r="G28" s="84"/>
      <c r="I28" s="87">
        <f>I17+I21</f>
        <v>12672</v>
      </c>
      <c r="J28" s="42" t="s">
        <v>56</v>
      </c>
      <c r="K28" s="84"/>
      <c r="L28" s="42"/>
      <c r="M28" s="4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79" t="s">
        <v>93</v>
      </c>
      <c r="B29" s="80">
        <f>B25+B18+B16</f>
        <v>7</v>
      </c>
      <c r="C29" s="81"/>
      <c r="D29" s="80"/>
      <c r="E29" s="84">
        <f>SUM(E16:E25)</f>
        <v>0</v>
      </c>
      <c r="F29" s="84">
        <f>F25+F18+F16</f>
        <v>9600</v>
      </c>
      <c r="G29" s="84">
        <f>SUM(G16:G25)</f>
        <v>0</v>
      </c>
      <c r="I29" s="87">
        <f>I24+I18+I16</f>
        <v>21120</v>
      </c>
      <c r="J29" s="42" t="s">
        <v>52</v>
      </c>
      <c r="K29" s="84">
        <f>SUM(K16:K25)</f>
        <v>0</v>
      </c>
      <c r="L29" s="42"/>
      <c r="M29" s="4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customHeight="1">
      <c r="A30" s="98" t="s">
        <v>98</v>
      </c>
      <c r="B30" s="98"/>
      <c r="C30" s="100"/>
      <c r="D30" s="98"/>
      <c r="E30" s="102">
        <f t="shared" ref="E30:G30" si="3">+E14+E29</f>
        <v>0</v>
      </c>
      <c r="F30" s="102">
        <f t="shared" si="3"/>
        <v>47100</v>
      </c>
      <c r="G30" s="102">
        <f t="shared" si="3"/>
        <v>0</v>
      </c>
      <c r="I30" s="106">
        <f>I28+I27+I14+I29</f>
        <v>99144</v>
      </c>
      <c r="J30" s="42"/>
      <c r="K30" s="47">
        <f>K14+K29</f>
        <v>11</v>
      </c>
      <c r="L30" s="42"/>
      <c r="M30" s="4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108" t="s">
        <v>100</v>
      </c>
      <c r="B31" s="3"/>
      <c r="C31" s="3"/>
      <c r="D31" s="3"/>
      <c r="E31" s="42"/>
      <c r="F31" s="42"/>
      <c r="G31" s="42"/>
      <c r="I31" s="3"/>
      <c r="J31" s="3"/>
      <c r="K31" s="3"/>
      <c r="L31" s="42"/>
      <c r="M31" s="4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13"/>
      <c r="B32" s="3"/>
      <c r="C32" s="3"/>
      <c r="D32" s="3"/>
      <c r="E32" s="42"/>
      <c r="F32" s="42"/>
      <c r="G32" s="42"/>
      <c r="I32" s="3"/>
      <c r="J32" s="3"/>
      <c r="K32" s="3"/>
      <c r="L32" s="42"/>
      <c r="M32" s="4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42"/>
      <c r="F33" s="42"/>
      <c r="G33" s="42"/>
      <c r="I33" s="3"/>
      <c r="J33" s="3"/>
      <c r="K33" s="3"/>
      <c r="L33" s="42"/>
      <c r="M33" s="4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 t="s">
        <v>105</v>
      </c>
      <c r="B41" s="124"/>
      <c r="C41" s="124"/>
      <c r="D41" s="7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 t="s">
        <v>107</v>
      </c>
      <c r="B42" s="124"/>
      <c r="C42" s="124"/>
      <c r="D42" s="7" t="s">
        <v>108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124"/>
      <c r="C43" s="124"/>
      <c r="D43" s="7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124"/>
      <c r="C44" s="124"/>
      <c r="D44" s="7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124"/>
      <c r="C45" s="124"/>
      <c r="D45" s="7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124"/>
      <c r="C46" s="124"/>
      <c r="D46" s="7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124"/>
      <c r="C47" s="124"/>
      <c r="D47" s="7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124"/>
      <c r="C48" s="124"/>
      <c r="D48" s="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124"/>
      <c r="C49" s="124"/>
      <c r="D49" s="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124"/>
      <c r="C50" s="124"/>
      <c r="D50" s="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124"/>
      <c r="C51" s="124"/>
      <c r="D51" s="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124"/>
      <c r="C52" s="124"/>
      <c r="D52" s="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124"/>
      <c r="C53" s="124"/>
      <c r="D53" s="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124"/>
      <c r="C54" s="12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124"/>
      <c r="C55" s="12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124"/>
      <c r="C56" s="12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124"/>
      <c r="C57" s="12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124"/>
      <c r="C58" s="12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124"/>
      <c r="C59" s="12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124"/>
      <c r="C60" s="12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124"/>
      <c r="C61" s="12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124"/>
      <c r="C62" s="12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124"/>
      <c r="C63" s="12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124"/>
      <c r="C64" s="12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124"/>
      <c r="C65" s="12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124"/>
      <c r="C66" s="12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124"/>
      <c r="C67" s="12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124"/>
      <c r="C68" s="12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124"/>
      <c r="C69" s="12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124"/>
      <c r="C70" s="12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124"/>
      <c r="C71" s="124"/>
      <c r="D71" s="130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124"/>
      <c r="C72" s="124"/>
      <c r="D72" s="13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124"/>
      <c r="C73" s="124"/>
      <c r="D73" s="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124"/>
      <c r="C74" s="124"/>
      <c r="D74" s="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I1"/>
    <mergeCell ref="A2:I2"/>
    <mergeCell ref="A3:I3"/>
  </mergeCells>
  <pageMargins left="0.7" right="0.7" top="0.75" bottom="0.75" header="0" footer="0"/>
  <pageSetup orientation="landscape"/>
  <headerFooter>
    <oddHeader>&amp;RATTACHMENT A</oddHeader>
    <oddFooter>&amp;LASUCLA Student Support Services - 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I28" sqref="I28"/>
    </sheetView>
  </sheetViews>
  <sheetFormatPr defaultColWidth="14.42578125" defaultRowHeight="15" customHeight="1"/>
  <cols>
    <col min="1" max="1" width="36.7109375" customWidth="1"/>
    <col min="2" max="2" width="5.7109375" customWidth="1"/>
    <col min="3" max="3" width="10.42578125" customWidth="1"/>
    <col min="4" max="4" width="8.85546875" customWidth="1"/>
    <col min="5" max="7" width="10.7109375" customWidth="1"/>
    <col min="8" max="8" width="3.7109375" customWidth="1"/>
    <col min="9" max="9" width="10.7109375" customWidth="1"/>
    <col min="10" max="10" width="2.5703125" customWidth="1"/>
    <col min="11" max="11" width="12.42578125" customWidth="1"/>
    <col min="12" max="12" width="20.7109375" customWidth="1"/>
    <col min="13" max="13" width="2.5703125" customWidth="1"/>
    <col min="14" max="26" width="8" customWidth="1"/>
  </cols>
  <sheetData>
    <row r="1" spans="1:26" ht="12.75" customHeight="1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20" t="s">
        <v>1</v>
      </c>
      <c r="B2" s="221"/>
      <c r="C2" s="221"/>
      <c r="D2" s="221"/>
      <c r="E2" s="221"/>
      <c r="F2" s="221"/>
      <c r="G2" s="221"/>
      <c r="H2" s="221"/>
      <c r="I2" s="221"/>
      <c r="J2" s="1"/>
      <c r="K2" s="1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25" t="s">
        <v>2</v>
      </c>
      <c r="B3" s="221"/>
      <c r="C3" s="221"/>
      <c r="D3" s="221"/>
      <c r="E3" s="221"/>
      <c r="F3" s="221"/>
      <c r="G3" s="221"/>
      <c r="H3" s="221"/>
      <c r="I3" s="221"/>
      <c r="J3" s="1"/>
      <c r="K3" s="1"/>
      <c r="L3" s="1"/>
      <c r="M3" s="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3"/>
      <c r="B5" s="3"/>
      <c r="C5" s="3"/>
      <c r="D5" s="3"/>
      <c r="E5" s="6"/>
      <c r="F5" s="3"/>
      <c r="G5" s="3"/>
      <c r="I5" s="7"/>
      <c r="J5" s="1"/>
      <c r="K5" s="7"/>
      <c r="L5" s="1"/>
      <c r="M5" s="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9"/>
      <c r="B6" s="9"/>
      <c r="C6" s="11"/>
      <c r="D6" s="13" t="s">
        <v>4</v>
      </c>
      <c r="E6" s="14"/>
      <c r="F6" s="15" t="s">
        <v>5</v>
      </c>
      <c r="G6" s="16" t="s">
        <v>8</v>
      </c>
      <c r="I6" s="14" t="s">
        <v>5</v>
      </c>
      <c r="J6" s="1"/>
      <c r="K6" s="14" t="s">
        <v>8</v>
      </c>
      <c r="L6" s="1"/>
      <c r="M6" s="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8"/>
      <c r="B7" s="20" t="s">
        <v>12</v>
      </c>
      <c r="C7" s="22"/>
      <c r="D7" s="20" t="s">
        <v>14</v>
      </c>
      <c r="E7" s="19"/>
      <c r="F7" s="19" t="s">
        <v>11</v>
      </c>
      <c r="G7" s="19" t="s">
        <v>11</v>
      </c>
      <c r="I7" s="19" t="s">
        <v>13</v>
      </c>
      <c r="J7" s="1"/>
      <c r="K7" s="19"/>
      <c r="L7" s="1"/>
      <c r="M7" s="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24" t="s">
        <v>20</v>
      </c>
      <c r="B8" s="25"/>
      <c r="C8" s="27"/>
      <c r="D8" s="25" t="s">
        <v>23</v>
      </c>
      <c r="E8" s="28"/>
      <c r="F8" s="31" t="s">
        <v>24</v>
      </c>
      <c r="G8" s="32" t="s">
        <v>25</v>
      </c>
      <c r="I8" s="28" t="s">
        <v>24</v>
      </c>
      <c r="J8" s="1"/>
      <c r="K8" s="28" t="s">
        <v>25</v>
      </c>
      <c r="L8" s="1"/>
      <c r="M8" s="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18"/>
      <c r="B9" s="20" t="s">
        <v>30</v>
      </c>
      <c r="C9" s="22"/>
      <c r="D9" s="20"/>
      <c r="E9" s="19"/>
      <c r="F9" s="19"/>
      <c r="G9" s="19"/>
      <c r="I9" s="19"/>
      <c r="J9" s="1"/>
      <c r="K9" s="19"/>
      <c r="L9" s="1"/>
      <c r="M9" s="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6"/>
      <c r="B10" s="20">
        <v>12</v>
      </c>
      <c r="C10" s="22"/>
      <c r="D10" s="71"/>
      <c r="E10" s="41"/>
      <c r="F10" s="41"/>
      <c r="G10" s="41"/>
      <c r="I10" s="41"/>
      <c r="J10" s="42"/>
      <c r="K10" s="41"/>
      <c r="L10" s="42"/>
      <c r="M10" s="4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6"/>
      <c r="B11" s="20">
        <v>12</v>
      </c>
      <c r="C11" s="22"/>
      <c r="D11" s="71"/>
      <c r="E11" s="41"/>
      <c r="F11" s="41"/>
      <c r="G11" s="41"/>
      <c r="I11" s="41"/>
      <c r="J11" s="42"/>
      <c r="K11" s="41"/>
      <c r="L11" s="3"/>
      <c r="M11" s="4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6"/>
      <c r="B12" s="20">
        <v>12</v>
      </c>
      <c r="C12" s="22"/>
      <c r="D12" s="71"/>
      <c r="E12" s="41"/>
      <c r="F12" s="41"/>
      <c r="G12" s="41"/>
      <c r="I12" s="41"/>
      <c r="J12" s="42"/>
      <c r="K12" s="41"/>
      <c r="L12" s="42"/>
      <c r="M12" s="4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36"/>
      <c r="B13" s="20">
        <v>12</v>
      </c>
      <c r="C13" s="22"/>
      <c r="D13" s="71"/>
      <c r="E13" s="41"/>
      <c r="F13" s="41"/>
      <c r="G13" s="41"/>
      <c r="I13" s="47"/>
      <c r="J13" s="42"/>
      <c r="K13" s="47"/>
      <c r="L13" s="42"/>
      <c r="M13" s="4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50" t="s">
        <v>39</v>
      </c>
      <c r="B14" s="50"/>
      <c r="C14" s="52"/>
      <c r="D14" s="50"/>
      <c r="E14" s="53"/>
      <c r="F14" s="53">
        <f t="shared" ref="F14:G14" si="0">SUM(F10:F13)</f>
        <v>0</v>
      </c>
      <c r="G14" s="53">
        <f t="shared" si="0"/>
        <v>0</v>
      </c>
      <c r="I14" s="53">
        <f>SUM(I10:I13)</f>
        <v>0</v>
      </c>
      <c r="J14" s="6"/>
      <c r="K14" s="53">
        <f>SUM(K10:K13)</f>
        <v>0</v>
      </c>
      <c r="L14" s="6"/>
      <c r="M14" s="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>
      <c r="A15" s="36"/>
      <c r="B15" s="20" t="s">
        <v>47</v>
      </c>
      <c r="C15" s="22"/>
      <c r="D15" s="20"/>
      <c r="E15" s="41"/>
      <c r="F15" s="41"/>
      <c r="G15" s="41"/>
      <c r="I15" s="41"/>
      <c r="J15" s="42"/>
      <c r="K15" s="57"/>
      <c r="L15" s="42"/>
      <c r="M15" s="4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59" t="s">
        <v>188</v>
      </c>
      <c r="B16" s="20"/>
      <c r="C16" s="22"/>
      <c r="D16" s="71"/>
      <c r="E16" s="78"/>
      <c r="F16" s="41"/>
      <c r="G16" s="78"/>
      <c r="I16" s="41">
        <f t="shared" ref="I16:I18" si="1">B16*D16</f>
        <v>0</v>
      </c>
      <c r="J16" s="42"/>
      <c r="K16" s="41"/>
      <c r="L16" s="42"/>
      <c r="M16" s="4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6" t="s">
        <v>189</v>
      </c>
      <c r="B17" s="20">
        <v>3</v>
      </c>
      <c r="C17" s="22"/>
      <c r="D17" s="38">
        <v>2112</v>
      </c>
      <c r="E17" s="61"/>
      <c r="F17" s="41">
        <v>4500</v>
      </c>
      <c r="G17" s="78"/>
      <c r="I17" s="41">
        <f t="shared" si="1"/>
        <v>6336</v>
      </c>
      <c r="J17" s="42"/>
      <c r="K17" s="41"/>
      <c r="L17" s="42"/>
      <c r="M17" s="4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207" t="s">
        <v>190</v>
      </c>
      <c r="B18" s="20">
        <v>3</v>
      </c>
      <c r="C18" s="22"/>
      <c r="D18" s="38">
        <v>2112</v>
      </c>
      <c r="E18" s="61"/>
      <c r="F18" s="41">
        <v>4800</v>
      </c>
      <c r="G18" s="78"/>
      <c r="I18" s="41">
        <f t="shared" si="1"/>
        <v>6336</v>
      </c>
      <c r="J18" s="42"/>
      <c r="K18" s="41"/>
      <c r="L18" s="42"/>
      <c r="M18" s="4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6"/>
      <c r="B19" s="20"/>
      <c r="C19" s="22"/>
      <c r="D19" s="71"/>
      <c r="E19" s="41"/>
      <c r="F19" s="41"/>
      <c r="G19" s="41"/>
      <c r="I19" s="41"/>
      <c r="J19" s="42"/>
      <c r="K19" s="68"/>
      <c r="L19" s="42"/>
      <c r="M19" s="4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6"/>
      <c r="B20" s="20"/>
      <c r="C20" s="22"/>
      <c r="D20" s="71"/>
      <c r="E20" s="41"/>
      <c r="F20" s="41"/>
      <c r="G20" s="41"/>
      <c r="I20" s="41"/>
      <c r="J20" s="42"/>
      <c r="K20" s="68"/>
      <c r="L20" s="42"/>
      <c r="M20" s="4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6" t="s">
        <v>191</v>
      </c>
      <c r="B21" s="20">
        <v>3</v>
      </c>
      <c r="C21" s="22"/>
      <c r="D21" s="38">
        <v>2112</v>
      </c>
      <c r="E21" s="39"/>
      <c r="F21" s="41">
        <v>6000</v>
      </c>
      <c r="G21" s="41"/>
      <c r="I21" s="41">
        <f t="shared" ref="I21:I24" si="2">B21*D21</f>
        <v>6336</v>
      </c>
      <c r="J21" s="42"/>
      <c r="K21" s="41"/>
      <c r="L21" s="42"/>
      <c r="M21" s="4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6" t="s">
        <v>192</v>
      </c>
      <c r="B22" s="20">
        <v>3</v>
      </c>
      <c r="C22" s="22"/>
      <c r="D22" s="38">
        <v>1320</v>
      </c>
      <c r="E22" s="39"/>
      <c r="F22" s="41">
        <v>3000</v>
      </c>
      <c r="G22" s="41"/>
      <c r="I22" s="41">
        <f t="shared" si="2"/>
        <v>3960</v>
      </c>
      <c r="J22" s="42"/>
      <c r="K22" s="41"/>
      <c r="L22" s="42"/>
      <c r="M22" s="4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6" t="s">
        <v>193</v>
      </c>
      <c r="B23" s="20">
        <v>3</v>
      </c>
      <c r="C23" s="22"/>
      <c r="D23" s="38">
        <v>1320</v>
      </c>
      <c r="E23" s="39"/>
      <c r="F23" s="41">
        <v>3000</v>
      </c>
      <c r="G23" s="41"/>
      <c r="I23" s="41">
        <f t="shared" si="2"/>
        <v>3960</v>
      </c>
      <c r="J23" s="42"/>
      <c r="K23" s="41"/>
      <c r="L23" s="42"/>
      <c r="M23" s="4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6" t="s">
        <v>194</v>
      </c>
      <c r="B24" s="20">
        <v>3</v>
      </c>
      <c r="C24" s="22"/>
      <c r="D24" s="38">
        <v>1320</v>
      </c>
      <c r="E24" s="39"/>
      <c r="F24" s="41">
        <v>3000</v>
      </c>
      <c r="G24" s="78"/>
      <c r="I24" s="41">
        <f t="shared" si="2"/>
        <v>3960</v>
      </c>
      <c r="J24" s="42"/>
      <c r="K24" s="41"/>
      <c r="L24" s="42"/>
      <c r="M24" s="4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6"/>
      <c r="B25" s="20"/>
      <c r="C25" s="22"/>
      <c r="D25" s="71"/>
      <c r="E25" s="78"/>
      <c r="F25" s="41"/>
      <c r="G25" s="78"/>
      <c r="I25" s="41"/>
      <c r="J25" s="42"/>
      <c r="K25" s="41"/>
      <c r="L25" s="42"/>
      <c r="M25" s="4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77"/>
      <c r="B26" s="20"/>
      <c r="C26" s="22"/>
      <c r="D26" s="71"/>
      <c r="E26" s="41"/>
      <c r="F26" s="41">
        <v>0</v>
      </c>
      <c r="G26" s="41">
        <v>0</v>
      </c>
      <c r="I26" s="41">
        <v>0</v>
      </c>
      <c r="J26" s="42"/>
      <c r="K26" s="41"/>
      <c r="L26" s="42"/>
      <c r="M26" s="4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77"/>
      <c r="B27" s="20"/>
      <c r="C27" s="22"/>
      <c r="D27" s="71"/>
      <c r="E27" s="41"/>
      <c r="F27" s="41">
        <v>0</v>
      </c>
      <c r="G27" s="41">
        <v>0</v>
      </c>
      <c r="I27" s="41">
        <f>B27*D27</f>
        <v>0</v>
      </c>
      <c r="J27" s="42"/>
      <c r="K27" s="41"/>
      <c r="L27" s="42"/>
      <c r="M27" s="4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50" t="s">
        <v>195</v>
      </c>
      <c r="B28" s="80">
        <f>SUM(B15:B27)</f>
        <v>18</v>
      </c>
      <c r="C28" s="81"/>
      <c r="D28" s="80"/>
      <c r="E28" s="84">
        <f t="shared" ref="E28:G28" si="3">SUM(E16:E27)</f>
        <v>0</v>
      </c>
      <c r="F28" s="84">
        <f t="shared" si="3"/>
        <v>24300</v>
      </c>
      <c r="G28" s="84">
        <f t="shared" si="3"/>
        <v>0</v>
      </c>
      <c r="I28" s="84">
        <f>SUM(I16:I27)</f>
        <v>30888</v>
      </c>
      <c r="J28" s="42"/>
      <c r="K28" s="84">
        <f>SUM(K16:K27)</f>
        <v>0</v>
      </c>
      <c r="L28" s="42"/>
      <c r="M28" s="4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98" t="s">
        <v>98</v>
      </c>
      <c r="B29" s="98"/>
      <c r="C29" s="100"/>
      <c r="D29" s="98"/>
      <c r="E29" s="102">
        <f t="shared" ref="E29:G29" si="4">+E14+E28</f>
        <v>0</v>
      </c>
      <c r="F29" s="102">
        <f t="shared" si="4"/>
        <v>24300</v>
      </c>
      <c r="G29" s="102">
        <f t="shared" si="4"/>
        <v>0</v>
      </c>
      <c r="I29" s="102">
        <f>+I14+I28</f>
        <v>30888</v>
      </c>
      <c r="J29" s="42"/>
      <c r="K29" s="47">
        <f>K14+K28</f>
        <v>0</v>
      </c>
      <c r="L29" s="42"/>
      <c r="M29" s="4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108"/>
      <c r="B30" s="3"/>
      <c r="C30" s="3"/>
      <c r="D30" s="3"/>
      <c r="E30" s="42"/>
      <c r="F30" s="42"/>
      <c r="G30" s="4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13"/>
      <c r="B31" s="3"/>
      <c r="C31" s="3"/>
      <c r="D31" s="3"/>
      <c r="E31" s="42"/>
      <c r="F31" s="42"/>
      <c r="G31" s="4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42"/>
      <c r="F32" s="42"/>
      <c r="G32" s="4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124"/>
      <c r="C40" s="124"/>
      <c r="D40" s="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124"/>
      <c r="C41" s="124"/>
      <c r="D41" s="7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124"/>
      <c r="C42" s="124"/>
      <c r="D42" s="7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124"/>
      <c r="C43" s="124"/>
      <c r="D43" s="7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124"/>
      <c r="C44" s="124"/>
      <c r="D44" s="7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124"/>
      <c r="C45" s="124"/>
      <c r="D45" s="7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124"/>
      <c r="C46" s="124"/>
      <c r="D46" s="7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124"/>
      <c r="C47" s="124"/>
      <c r="D47" s="7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124"/>
      <c r="C48" s="124"/>
      <c r="D48" s="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124"/>
      <c r="C49" s="124"/>
      <c r="D49" s="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124"/>
      <c r="C50" s="124"/>
      <c r="D50" s="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124"/>
      <c r="C51" s="124"/>
      <c r="D51" s="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124"/>
      <c r="C52" s="124"/>
      <c r="D52" s="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124"/>
      <c r="C53" s="12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124"/>
      <c r="C54" s="12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124"/>
      <c r="C55" s="12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124"/>
      <c r="C56" s="12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124"/>
      <c r="C57" s="12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124"/>
      <c r="C58" s="12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124"/>
      <c r="C59" s="12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124"/>
      <c r="C60" s="12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124"/>
      <c r="C61" s="12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124"/>
      <c r="C62" s="12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124"/>
      <c r="C63" s="12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124"/>
      <c r="C64" s="12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124"/>
      <c r="C65" s="12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124"/>
      <c r="C66" s="12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124"/>
      <c r="C67" s="12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124"/>
      <c r="C68" s="12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124"/>
      <c r="C69" s="12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124"/>
      <c r="C70" s="124"/>
      <c r="D70" s="130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124"/>
      <c r="C71" s="124"/>
      <c r="D71" s="130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124"/>
      <c r="C72" s="124"/>
      <c r="D72" s="7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124"/>
      <c r="C73" s="124"/>
      <c r="D73" s="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I1"/>
    <mergeCell ref="A2:I2"/>
    <mergeCell ref="A3:I3"/>
  </mergeCells>
  <pageMargins left="0.7" right="0.7" top="0.75" bottom="0.75" header="0" footer="0"/>
  <pageSetup orientation="landscape"/>
  <headerFooter>
    <oddHeader>&amp;RATTACHMENT A</oddHeader>
    <oddFooter>&amp;LASUCLA Student Support Services - 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sqref="A1:H1"/>
    </sheetView>
  </sheetViews>
  <sheetFormatPr defaultColWidth="14.42578125" defaultRowHeight="15" customHeight="1"/>
  <cols>
    <col min="1" max="1" width="24.28515625" customWidth="1"/>
    <col min="2" max="2" width="9.140625" customWidth="1"/>
    <col min="3" max="3" width="9.7109375" customWidth="1"/>
    <col min="4" max="4" width="9.140625" customWidth="1"/>
    <col min="5" max="5" width="10.85546875" customWidth="1"/>
    <col min="6" max="8" width="9.140625" customWidth="1"/>
    <col min="9" max="26" width="8" customWidth="1"/>
  </cols>
  <sheetData>
    <row r="1" spans="1:26" ht="12.75" customHeight="1">
      <c r="A1" s="226" t="s">
        <v>0</v>
      </c>
      <c r="B1" s="221"/>
      <c r="C1" s="221"/>
      <c r="D1" s="221"/>
      <c r="E1" s="221"/>
      <c r="F1" s="221"/>
      <c r="G1" s="221"/>
      <c r="H1" s="22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26" t="s">
        <v>1</v>
      </c>
      <c r="B2" s="221"/>
      <c r="C2" s="221"/>
      <c r="D2" s="221"/>
      <c r="E2" s="221"/>
      <c r="F2" s="221"/>
      <c r="G2" s="221"/>
      <c r="H2" s="22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26" t="s">
        <v>196</v>
      </c>
      <c r="B3" s="221"/>
      <c r="C3" s="221"/>
      <c r="D3" s="221"/>
      <c r="E3" s="221"/>
      <c r="F3" s="221"/>
      <c r="G3" s="221"/>
      <c r="H3" s="22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3"/>
      <c r="B5" s="3"/>
      <c r="C5" s="1" t="s">
        <v>197</v>
      </c>
      <c r="D5" s="3"/>
      <c r="E5" s="3" t="s">
        <v>198</v>
      </c>
      <c r="F5" s="3"/>
      <c r="G5" s="1" t="s">
        <v>197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" t="s">
        <v>199</v>
      </c>
      <c r="B6" s="3"/>
      <c r="C6" s="1"/>
      <c r="D6" s="3"/>
      <c r="E6" s="1"/>
      <c r="F6" s="3"/>
      <c r="G6" s="1" t="s">
        <v>13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3" t="s">
        <v>200</v>
      </c>
      <c r="B8" s="3"/>
      <c r="C8" s="65">
        <f>'Staff Director Stipends'!I28</f>
        <v>30888</v>
      </c>
      <c r="D8" s="65"/>
      <c r="E8" s="65">
        <v>0</v>
      </c>
      <c r="F8" s="3"/>
      <c r="G8" s="208">
        <f>'OBUD.XLS '!I23</f>
        <v>30888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3"/>
      <c r="B9" s="3"/>
      <c r="C9" s="65"/>
      <c r="D9" s="65"/>
      <c r="E9" s="6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" t="s">
        <v>201</v>
      </c>
      <c r="B10" s="3"/>
      <c r="C10" s="65">
        <f>'STIPENDS '!I27+'STIPENDS '!I28+'STIPENDS '!I29</f>
        <v>48120</v>
      </c>
      <c r="D10" s="65"/>
      <c r="E10" s="65">
        <v>0</v>
      </c>
      <c r="F10" s="3"/>
      <c r="G10" s="208">
        <f>'OBUD.XLS '!I25+'OBUD.XLS '!I66+'OBUD.XLS '!I75</f>
        <v>48120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"/>
      <c r="B11" s="3"/>
      <c r="C11" s="65"/>
      <c r="D11" s="65"/>
      <c r="E11" s="6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 t="s">
        <v>202</v>
      </c>
      <c r="B12" s="3"/>
      <c r="C12" s="65">
        <f>'STIPENDS '!I14</f>
        <v>51024</v>
      </c>
      <c r="D12" s="65"/>
      <c r="E12" s="65">
        <v>0</v>
      </c>
      <c r="F12" s="3"/>
      <c r="G12" s="208">
        <f>'OBUD.XLS '!I24</f>
        <v>51024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65"/>
      <c r="D13" s="65"/>
      <c r="E13" s="6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" t="s">
        <v>203</v>
      </c>
      <c r="B14" s="3"/>
      <c r="C14" s="109">
        <f>SUM(C8:C12)</f>
        <v>130032</v>
      </c>
      <c r="D14" s="65"/>
      <c r="E14" s="109">
        <f>SUM(E8:E12)</f>
        <v>0</v>
      </c>
      <c r="F14" s="3"/>
      <c r="G14" s="209">
        <f>SUM(G8:G13)</f>
        <v>130032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7" t="s">
        <v>204</v>
      </c>
      <c r="B16" s="3"/>
      <c r="C16" s="210">
        <v>1.9E-2</v>
      </c>
      <c r="D16" s="211"/>
      <c r="E16" s="3">
        <v>4.24E-2</v>
      </c>
      <c r="F16" s="3"/>
      <c r="G16" s="3">
        <v>1.9E-2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3" t="s">
        <v>113</v>
      </c>
      <c r="B18" s="3"/>
      <c r="C18" s="212">
        <f>+C14*C16</f>
        <v>2470.6079999999997</v>
      </c>
      <c r="D18" s="213"/>
      <c r="E18" s="212">
        <f>+E14*E16</f>
        <v>0</v>
      </c>
      <c r="F18" s="3"/>
      <c r="G18" s="212">
        <f>G14*G16</f>
        <v>2470.6079999999997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7" t="s">
        <v>205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H1"/>
    <mergeCell ref="A2:H2"/>
    <mergeCell ref="A3:H3"/>
  </mergeCells>
  <pageMargins left="0.7" right="0.7" top="0.75" bottom="0.75" header="0" footer="0"/>
  <pageSetup orientation="landscape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OBUD.XLS </vt:lpstr>
      <vt:lpstr>FEECALC</vt:lpstr>
      <vt:lpstr>STIPENDS </vt:lpstr>
      <vt:lpstr>Staff Director Stipends</vt:lpstr>
      <vt:lpstr>TAXES</vt:lpstr>
      <vt:lpstr>FEECALC!Print_Area_MI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Vuong</dc:creator>
  <cp:lastModifiedBy>Tran, Vuong</cp:lastModifiedBy>
  <cp:lastPrinted>2020-07-22T16:50:03Z</cp:lastPrinted>
  <dcterms:created xsi:type="dcterms:W3CDTF">2020-05-19T17:48:55Z</dcterms:created>
  <dcterms:modified xsi:type="dcterms:W3CDTF">2020-07-22T18:26:43Z</dcterms:modified>
</cp:coreProperties>
</file>